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firstSheet="2" activeTab="7"/>
  </bookViews>
  <sheets>
    <sheet name="administrativo" sheetId="1" r:id="rId1"/>
    <sheet name="verificación" sheetId="4" r:id="rId2"/>
    <sheet name="volquetas-tapadas" sheetId="5" r:id="rId3"/>
    <sheet name="valvulas" sheetId="6" r:id="rId4"/>
    <sheet name="compresor" sheetId="7" r:id="rId5"/>
    <sheet name="pitometria" sheetId="8" r:id="rId6"/>
    <sheet name="fontanería" sheetId="9" r:id="rId7"/>
    <sheet name="mampostería" sheetId="10" r:id="rId8"/>
    <sheet name="PELIGROS" sheetId="2" r:id="rId9"/>
    <sheet name="FUNCIONES" sheetId="3" r:id="rId10"/>
  </sheets>
  <externalReferences>
    <externalReference r:id="rId11"/>
    <externalReference r:id="rId12"/>
    <externalReference r:id="rId13"/>
  </externalReferences>
  <definedNames>
    <definedName name="_xlnm._FilterDatabase" localSheetId="0" hidden="1">administrativo!$A$10:$AD$84</definedName>
    <definedName name="_xlnm._FilterDatabase" localSheetId="4" hidden="1">compresor!$A$10:$AD$102</definedName>
    <definedName name="_xlnm._FilterDatabase" localSheetId="6" hidden="1">fontanería!$A$10:$AD$107</definedName>
    <definedName name="_xlnm._FilterDatabase" localSheetId="7" hidden="1">mampostería!$A$10:$AD$64</definedName>
    <definedName name="_xlnm._FilterDatabase" localSheetId="5" hidden="1">pitometria!$A$10:$AD$116</definedName>
    <definedName name="_xlnm._FilterDatabase" localSheetId="3" hidden="1">valvulas!$A$10:$AD$117</definedName>
    <definedName name="_xlnm._FilterDatabase" localSheetId="1" hidden="1">verificación!$A$10:$AD$23</definedName>
    <definedName name="_xlnm._FilterDatabase" localSheetId="2" hidden="1">'volquetas-tapadas'!$A$10:$AD$34</definedName>
    <definedName name="_xlnm.Print_Area" localSheetId="3">valvulas!$A$1:$AD$155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5" i="9" l="1"/>
  <c r="W105" i="9"/>
  <c r="Q105" i="9"/>
  <c r="S105" i="9" s="1"/>
  <c r="M105" i="9"/>
  <c r="L105" i="9"/>
  <c r="J105" i="9"/>
  <c r="G105" i="9"/>
  <c r="AB94" i="9"/>
  <c r="W94" i="9"/>
  <c r="S94" i="9"/>
  <c r="Q94" i="9"/>
  <c r="R94" i="9" s="1"/>
  <c r="T94" i="9" s="1"/>
  <c r="U94" i="9" s="1"/>
  <c r="M94" i="9"/>
  <c r="L94" i="9"/>
  <c r="J94" i="9"/>
  <c r="G94" i="9"/>
  <c r="AB80" i="9"/>
  <c r="W80" i="9"/>
  <c r="Q80" i="9"/>
  <c r="S80" i="9" s="1"/>
  <c r="M80" i="9"/>
  <c r="L80" i="9"/>
  <c r="J80" i="9"/>
  <c r="G80" i="9"/>
  <c r="AB67" i="9"/>
  <c r="W67" i="9"/>
  <c r="Q67" i="9"/>
  <c r="S67" i="9" s="1"/>
  <c r="M67" i="9"/>
  <c r="L67" i="9"/>
  <c r="J67" i="9"/>
  <c r="G67" i="9"/>
  <c r="AB42" i="9"/>
  <c r="W42" i="9"/>
  <c r="Q42" i="9"/>
  <c r="S42" i="9" s="1"/>
  <c r="M42" i="9"/>
  <c r="L42" i="9"/>
  <c r="J42" i="9"/>
  <c r="G42" i="9"/>
  <c r="AB31" i="9"/>
  <c r="W31" i="9"/>
  <c r="Q31" i="9"/>
  <c r="S31" i="9" s="1"/>
  <c r="M31" i="9"/>
  <c r="L31" i="9"/>
  <c r="J31" i="9"/>
  <c r="G31" i="9"/>
  <c r="AB20" i="9"/>
  <c r="W20" i="9"/>
  <c r="Q20" i="9"/>
  <c r="S20" i="9" s="1"/>
  <c r="M20" i="9"/>
  <c r="L20" i="9"/>
  <c r="J20" i="9"/>
  <c r="G20" i="9"/>
  <c r="AB114" i="8"/>
  <c r="W114" i="8"/>
  <c r="Q114" i="8"/>
  <c r="S114" i="8" s="1"/>
  <c r="M114" i="8"/>
  <c r="L114" i="8"/>
  <c r="J114" i="8"/>
  <c r="G114" i="8"/>
  <c r="AB86" i="8"/>
  <c r="W86" i="8"/>
  <c r="S86" i="8"/>
  <c r="Q86" i="8"/>
  <c r="R86" i="8" s="1"/>
  <c r="T86" i="8" s="1"/>
  <c r="U86" i="8" s="1"/>
  <c r="M86" i="8"/>
  <c r="L86" i="8"/>
  <c r="J86" i="8"/>
  <c r="G86" i="8"/>
  <c r="AB72" i="8"/>
  <c r="W72" i="8"/>
  <c r="S72" i="8"/>
  <c r="R72" i="8"/>
  <c r="T72" i="8" s="1"/>
  <c r="U72" i="8" s="1"/>
  <c r="Q72" i="8"/>
  <c r="M72" i="8"/>
  <c r="L72" i="8"/>
  <c r="J72" i="8"/>
  <c r="G72" i="8"/>
  <c r="AB59" i="8"/>
  <c r="W59" i="8"/>
  <c r="Q59" i="8"/>
  <c r="S59" i="8" s="1"/>
  <c r="M59" i="8"/>
  <c r="L59" i="8"/>
  <c r="J59" i="8"/>
  <c r="G59" i="8"/>
  <c r="AB45" i="8"/>
  <c r="W45" i="8"/>
  <c r="S45" i="8"/>
  <c r="R45" i="8"/>
  <c r="T45" i="8" s="1"/>
  <c r="U45" i="8" s="1"/>
  <c r="Q45" i="8"/>
  <c r="M45" i="8"/>
  <c r="L45" i="8"/>
  <c r="J45" i="8"/>
  <c r="G45" i="8"/>
  <c r="AB35" i="8"/>
  <c r="W35" i="8"/>
  <c r="Q35" i="8"/>
  <c r="S35" i="8" s="1"/>
  <c r="M35" i="8"/>
  <c r="L35" i="8"/>
  <c r="J35" i="8"/>
  <c r="G35" i="8"/>
  <c r="AB22" i="8"/>
  <c r="W22" i="8"/>
  <c r="S22" i="8"/>
  <c r="R22" i="8"/>
  <c r="T22" i="8" s="1"/>
  <c r="U22" i="8" s="1"/>
  <c r="Q22" i="8"/>
  <c r="M22" i="8"/>
  <c r="L22" i="8"/>
  <c r="J22" i="8"/>
  <c r="G22" i="8"/>
  <c r="AB100" i="7"/>
  <c r="W100" i="7"/>
  <c r="Q100" i="7"/>
  <c r="S100" i="7" s="1"/>
  <c r="M100" i="7"/>
  <c r="L100" i="7"/>
  <c r="J100" i="7"/>
  <c r="G100" i="7"/>
  <c r="AB88" i="7"/>
  <c r="W88" i="7"/>
  <c r="Q88" i="7"/>
  <c r="S88" i="7" s="1"/>
  <c r="M88" i="7"/>
  <c r="L88" i="7"/>
  <c r="J88" i="7"/>
  <c r="G88" i="7"/>
  <c r="AB75" i="7"/>
  <c r="W75" i="7"/>
  <c r="Q75" i="7"/>
  <c r="S75" i="7" s="1"/>
  <c r="M75" i="7"/>
  <c r="L75" i="7"/>
  <c r="J75" i="7"/>
  <c r="G75" i="7"/>
  <c r="AB63" i="7"/>
  <c r="W63" i="7"/>
  <c r="Q63" i="7"/>
  <c r="S63" i="7" s="1"/>
  <c r="M63" i="7"/>
  <c r="L63" i="7"/>
  <c r="J63" i="7"/>
  <c r="G63" i="7"/>
  <c r="AB34" i="7"/>
  <c r="W34" i="7"/>
  <c r="S34" i="7"/>
  <c r="R34" i="7"/>
  <c r="T34" i="7" s="1"/>
  <c r="U34" i="7" s="1"/>
  <c r="Q34" i="7"/>
  <c r="M34" i="7"/>
  <c r="L34" i="7"/>
  <c r="J34" i="7"/>
  <c r="G34" i="7"/>
  <c r="AB22" i="7"/>
  <c r="W22" i="7"/>
  <c r="S22" i="7"/>
  <c r="R22" i="7"/>
  <c r="T22" i="7" s="1"/>
  <c r="U22" i="7" s="1"/>
  <c r="Q22" i="7"/>
  <c r="M22" i="7"/>
  <c r="L22" i="7"/>
  <c r="J22" i="7"/>
  <c r="G22" i="7"/>
  <c r="AB115" i="6"/>
  <c r="W115" i="6"/>
  <c r="Q115" i="6"/>
  <c r="S115" i="6" s="1"/>
  <c r="M115" i="6"/>
  <c r="L115" i="6"/>
  <c r="J115" i="6"/>
  <c r="G115" i="6"/>
  <c r="AB101" i="6"/>
  <c r="W101" i="6"/>
  <c r="Q101" i="6"/>
  <c r="R101" i="6" s="1"/>
  <c r="T101" i="6" s="1"/>
  <c r="U101" i="6" s="1"/>
  <c r="M101" i="6"/>
  <c r="L101" i="6"/>
  <c r="J101" i="6"/>
  <c r="G101" i="6"/>
  <c r="AB87" i="6"/>
  <c r="W87" i="6"/>
  <c r="Q87" i="6"/>
  <c r="S87" i="6" s="1"/>
  <c r="M87" i="6"/>
  <c r="L87" i="6"/>
  <c r="J87" i="6"/>
  <c r="G87" i="6"/>
  <c r="AB36" i="6"/>
  <c r="W36" i="6"/>
  <c r="R36" i="6"/>
  <c r="T36" i="6" s="1"/>
  <c r="U36" i="6" s="1"/>
  <c r="Q36" i="6"/>
  <c r="S36" i="6" s="1"/>
  <c r="M36" i="6"/>
  <c r="L36" i="6"/>
  <c r="J36" i="6"/>
  <c r="G36" i="6"/>
  <c r="AB22" i="6"/>
  <c r="W22" i="6"/>
  <c r="S22" i="6"/>
  <c r="Q22" i="6"/>
  <c r="R22" i="6" s="1"/>
  <c r="T22" i="6" s="1"/>
  <c r="U22" i="6" s="1"/>
  <c r="M22" i="6"/>
  <c r="L22" i="6"/>
  <c r="J22" i="6"/>
  <c r="G22" i="6"/>
  <c r="AB32" i="5"/>
  <c r="W32" i="5"/>
  <c r="Q32" i="5"/>
  <c r="S32" i="5" s="1"/>
  <c r="M32" i="5"/>
  <c r="L32" i="5"/>
  <c r="J32" i="5"/>
  <c r="G32" i="5"/>
  <c r="R67" i="9" l="1"/>
  <c r="T67" i="9" s="1"/>
  <c r="U67" i="9" s="1"/>
  <c r="R105" i="9"/>
  <c r="T105" i="9" s="1"/>
  <c r="U105" i="9" s="1"/>
  <c r="R80" i="9"/>
  <c r="T80" i="9" s="1"/>
  <c r="U80" i="9" s="1"/>
  <c r="R42" i="9"/>
  <c r="T42" i="9" s="1"/>
  <c r="U42" i="9" s="1"/>
  <c r="R31" i="9"/>
  <c r="T31" i="9" s="1"/>
  <c r="U31" i="9" s="1"/>
  <c r="R20" i="9"/>
  <c r="T20" i="9" s="1"/>
  <c r="U20" i="9" s="1"/>
  <c r="R114" i="8"/>
  <c r="T114" i="8" s="1"/>
  <c r="U114" i="8" s="1"/>
  <c r="R59" i="8"/>
  <c r="T59" i="8" s="1"/>
  <c r="U59" i="8" s="1"/>
  <c r="R35" i="8"/>
  <c r="T35" i="8" s="1"/>
  <c r="U35" i="8" s="1"/>
  <c r="R100" i="7"/>
  <c r="T100" i="7" s="1"/>
  <c r="U100" i="7" s="1"/>
  <c r="R88" i="7"/>
  <c r="T88" i="7" s="1"/>
  <c r="U88" i="7" s="1"/>
  <c r="R75" i="7"/>
  <c r="T75" i="7" s="1"/>
  <c r="U75" i="7" s="1"/>
  <c r="R63" i="7"/>
  <c r="T63" i="7" s="1"/>
  <c r="U63" i="7" s="1"/>
  <c r="R115" i="6"/>
  <c r="T115" i="6" s="1"/>
  <c r="U115" i="6" s="1"/>
  <c r="R87" i="6"/>
  <c r="T87" i="6" s="1"/>
  <c r="U87" i="6" s="1"/>
  <c r="S101" i="6"/>
  <c r="R32" i="5"/>
  <c r="T32" i="5" s="1"/>
  <c r="U32" i="5" s="1"/>
  <c r="AB48" i="1"/>
  <c r="W48" i="1"/>
  <c r="Q48" i="1"/>
  <c r="S48" i="1" s="1"/>
  <c r="M48" i="1"/>
  <c r="L48" i="1"/>
  <c r="J48" i="1"/>
  <c r="G48" i="1"/>
  <c r="AB34" i="1"/>
  <c r="W34" i="1"/>
  <c r="Q34" i="1"/>
  <c r="S34" i="1" s="1"/>
  <c r="M34" i="1"/>
  <c r="L34" i="1"/>
  <c r="J34" i="1"/>
  <c r="G34" i="1"/>
  <c r="AB21" i="1"/>
  <c r="W21" i="1"/>
  <c r="Q21" i="1"/>
  <c r="S21" i="1" s="1"/>
  <c r="M21" i="1"/>
  <c r="L21" i="1"/>
  <c r="J21" i="1"/>
  <c r="G21" i="1"/>
  <c r="R21" i="1" l="1"/>
  <c r="T21" i="1" s="1"/>
  <c r="U21" i="1" s="1"/>
  <c r="R48" i="1"/>
  <c r="T48" i="1" s="1"/>
  <c r="U48" i="1" s="1"/>
  <c r="R34" i="1"/>
  <c r="T34" i="1" s="1"/>
  <c r="U34" i="1" s="1"/>
  <c r="AB64" i="10"/>
  <c r="W64" i="10"/>
  <c r="Q64" i="10"/>
  <c r="S64" i="10" s="1"/>
  <c r="M64" i="10"/>
  <c r="L64" i="10"/>
  <c r="J64" i="10"/>
  <c r="G64" i="10"/>
  <c r="AB63" i="10"/>
  <c r="W63" i="10"/>
  <c r="Q63" i="10"/>
  <c r="R63" i="10" s="1"/>
  <c r="T63" i="10" s="1"/>
  <c r="U63" i="10" s="1"/>
  <c r="M63" i="10"/>
  <c r="L63" i="10"/>
  <c r="J63" i="10"/>
  <c r="G63" i="10"/>
  <c r="AB62" i="10"/>
  <c r="W62" i="10"/>
  <c r="Q62" i="10"/>
  <c r="S62" i="10" s="1"/>
  <c r="M62" i="10"/>
  <c r="L62" i="10"/>
  <c r="J62" i="10"/>
  <c r="G62" i="10"/>
  <c r="AB61" i="10"/>
  <c r="W61" i="10"/>
  <c r="Q61" i="10"/>
  <c r="R61" i="10" s="1"/>
  <c r="T61" i="10" s="1"/>
  <c r="U61" i="10" s="1"/>
  <c r="M61" i="10"/>
  <c r="L61" i="10"/>
  <c r="J61" i="10"/>
  <c r="G61" i="10"/>
  <c r="AB60" i="10"/>
  <c r="W60" i="10"/>
  <c r="Q60" i="10"/>
  <c r="S60" i="10" s="1"/>
  <c r="M60" i="10"/>
  <c r="L60" i="10"/>
  <c r="J60" i="10"/>
  <c r="G60" i="10"/>
  <c r="AB59" i="10"/>
  <c r="W59" i="10"/>
  <c r="Q59" i="10"/>
  <c r="R59" i="10" s="1"/>
  <c r="T59" i="10" s="1"/>
  <c r="U59" i="10" s="1"/>
  <c r="M59" i="10"/>
  <c r="L59" i="10"/>
  <c r="J59" i="10"/>
  <c r="G59" i="10"/>
  <c r="AB58" i="10"/>
  <c r="W58" i="10"/>
  <c r="R58" i="10"/>
  <c r="T58" i="10" s="1"/>
  <c r="U58" i="10" s="1"/>
  <c r="Q58" i="10"/>
  <c r="S58" i="10" s="1"/>
  <c r="M58" i="10"/>
  <c r="L58" i="10"/>
  <c r="J58" i="10"/>
  <c r="G58" i="10"/>
  <c r="AB57" i="10"/>
  <c r="W57" i="10"/>
  <c r="Q57" i="10"/>
  <c r="R57" i="10" s="1"/>
  <c r="T57" i="10" s="1"/>
  <c r="U57" i="10" s="1"/>
  <c r="M57" i="10"/>
  <c r="L57" i="10"/>
  <c r="J57" i="10"/>
  <c r="G57" i="10"/>
  <c r="AB56" i="10"/>
  <c r="W56" i="10"/>
  <c r="Q56" i="10"/>
  <c r="S56" i="10" s="1"/>
  <c r="M56" i="10"/>
  <c r="L56" i="10"/>
  <c r="J56" i="10"/>
  <c r="G56" i="10"/>
  <c r="AB55" i="10"/>
  <c r="W55" i="10"/>
  <c r="Q55" i="10"/>
  <c r="R55" i="10" s="1"/>
  <c r="T55" i="10" s="1"/>
  <c r="U55" i="10" s="1"/>
  <c r="M55" i="10"/>
  <c r="L55" i="10"/>
  <c r="J55" i="10"/>
  <c r="G55" i="10"/>
  <c r="AB54" i="10"/>
  <c r="W54" i="10"/>
  <c r="Q54" i="10"/>
  <c r="S54" i="10" s="1"/>
  <c r="M54" i="10"/>
  <c r="L54" i="10"/>
  <c r="J54" i="10"/>
  <c r="G54" i="10"/>
  <c r="AB53" i="10"/>
  <c r="W53" i="10"/>
  <c r="Q53" i="10"/>
  <c r="R53" i="10" s="1"/>
  <c r="T53" i="10" s="1"/>
  <c r="U53" i="10" s="1"/>
  <c r="M53" i="10"/>
  <c r="L53" i="10"/>
  <c r="J53" i="10"/>
  <c r="G53" i="10"/>
  <c r="AB52" i="10"/>
  <c r="W52" i="10"/>
  <c r="Q52" i="10"/>
  <c r="S52" i="10" s="1"/>
  <c r="M52" i="10"/>
  <c r="L52" i="10"/>
  <c r="J52" i="10"/>
  <c r="G52" i="10"/>
  <c r="AB51" i="10"/>
  <c r="W51" i="10"/>
  <c r="Q51" i="10"/>
  <c r="R51" i="10" s="1"/>
  <c r="T51" i="10" s="1"/>
  <c r="U51" i="10" s="1"/>
  <c r="M51" i="10"/>
  <c r="L51" i="10"/>
  <c r="J51" i="10"/>
  <c r="G51" i="10"/>
  <c r="AB50" i="10"/>
  <c r="W50" i="10"/>
  <c r="Q50" i="10"/>
  <c r="S50" i="10" s="1"/>
  <c r="M50" i="10"/>
  <c r="L50" i="10"/>
  <c r="J50" i="10"/>
  <c r="G50" i="10"/>
  <c r="AB49" i="10"/>
  <c r="W49" i="10"/>
  <c r="Q49" i="10"/>
  <c r="R49" i="10" s="1"/>
  <c r="T49" i="10" s="1"/>
  <c r="U49" i="10" s="1"/>
  <c r="M49" i="10"/>
  <c r="L49" i="10"/>
  <c r="J49" i="10"/>
  <c r="G49" i="10"/>
  <c r="AB48" i="10"/>
  <c r="W48" i="10"/>
  <c r="Q48" i="10"/>
  <c r="S48" i="10" s="1"/>
  <c r="M48" i="10"/>
  <c r="L48" i="10"/>
  <c r="J48" i="10"/>
  <c r="G48" i="10"/>
  <c r="AB47" i="10"/>
  <c r="W47" i="10"/>
  <c r="Q47" i="10"/>
  <c r="R47" i="10" s="1"/>
  <c r="T47" i="10" s="1"/>
  <c r="U47" i="10" s="1"/>
  <c r="M47" i="10"/>
  <c r="L47" i="10"/>
  <c r="J47" i="10"/>
  <c r="G47" i="10"/>
  <c r="AB46" i="10"/>
  <c r="W46" i="10"/>
  <c r="Q46" i="10"/>
  <c r="S46" i="10" s="1"/>
  <c r="M46" i="10"/>
  <c r="L46" i="10"/>
  <c r="J46" i="10"/>
  <c r="G46" i="10"/>
  <c r="AB45" i="10"/>
  <c r="W45" i="10"/>
  <c r="Q45" i="10"/>
  <c r="R45" i="10" s="1"/>
  <c r="T45" i="10" s="1"/>
  <c r="U45" i="10" s="1"/>
  <c r="M45" i="10"/>
  <c r="L45" i="10"/>
  <c r="J45" i="10"/>
  <c r="G45" i="10"/>
  <c r="AB44" i="10"/>
  <c r="W44" i="10"/>
  <c r="Q44" i="10"/>
  <c r="S44" i="10" s="1"/>
  <c r="M44" i="10"/>
  <c r="L44" i="10"/>
  <c r="J44" i="10"/>
  <c r="G44" i="10"/>
  <c r="AB43" i="10"/>
  <c r="W43" i="10"/>
  <c r="Q43" i="10"/>
  <c r="S43" i="10" s="1"/>
  <c r="M43" i="10"/>
  <c r="L43" i="10"/>
  <c r="J43" i="10"/>
  <c r="G43" i="10"/>
  <c r="AB42" i="10"/>
  <c r="W42" i="10"/>
  <c r="Q42" i="10"/>
  <c r="R42" i="10" s="1"/>
  <c r="T42" i="10" s="1"/>
  <c r="U42" i="10" s="1"/>
  <c r="M42" i="10"/>
  <c r="L42" i="10"/>
  <c r="J42" i="10"/>
  <c r="G42" i="10"/>
  <c r="AB41" i="10"/>
  <c r="W41" i="10"/>
  <c r="Q41" i="10"/>
  <c r="S41" i="10" s="1"/>
  <c r="M41" i="10"/>
  <c r="L41" i="10"/>
  <c r="J41" i="10"/>
  <c r="G41" i="10"/>
  <c r="AB40" i="10"/>
  <c r="W40" i="10"/>
  <c r="Q40" i="10"/>
  <c r="R40" i="10" s="1"/>
  <c r="T40" i="10" s="1"/>
  <c r="U40" i="10" s="1"/>
  <c r="M40" i="10"/>
  <c r="L40" i="10"/>
  <c r="J40" i="10"/>
  <c r="G40" i="10"/>
  <c r="AB39" i="10"/>
  <c r="W39" i="10"/>
  <c r="Q39" i="10"/>
  <c r="S39" i="10" s="1"/>
  <c r="M39" i="10"/>
  <c r="L39" i="10"/>
  <c r="J39" i="10"/>
  <c r="G39" i="10"/>
  <c r="AB38" i="10"/>
  <c r="W38" i="10"/>
  <c r="Q38" i="10"/>
  <c r="R38" i="10" s="1"/>
  <c r="T38" i="10" s="1"/>
  <c r="U38" i="10" s="1"/>
  <c r="M38" i="10"/>
  <c r="L38" i="10"/>
  <c r="J38" i="10"/>
  <c r="G38" i="10"/>
  <c r="AB37" i="10"/>
  <c r="W37" i="10"/>
  <c r="Q37" i="10"/>
  <c r="S37" i="10" s="1"/>
  <c r="M37" i="10"/>
  <c r="L37" i="10"/>
  <c r="J37" i="10"/>
  <c r="G37" i="10"/>
  <c r="AB36" i="10"/>
  <c r="W36" i="10"/>
  <c r="Q36" i="10"/>
  <c r="R36" i="10" s="1"/>
  <c r="T36" i="10" s="1"/>
  <c r="U36" i="10" s="1"/>
  <c r="M36" i="10"/>
  <c r="L36" i="10"/>
  <c r="J36" i="10"/>
  <c r="G36" i="10"/>
  <c r="AB35" i="10"/>
  <c r="W35" i="10"/>
  <c r="Q35" i="10"/>
  <c r="S35" i="10" s="1"/>
  <c r="M35" i="10"/>
  <c r="L35" i="10"/>
  <c r="J35" i="10"/>
  <c r="G35" i="10"/>
  <c r="AB34" i="10"/>
  <c r="W34" i="10"/>
  <c r="Q34" i="10"/>
  <c r="R34" i="10" s="1"/>
  <c r="T34" i="10" s="1"/>
  <c r="U34" i="10" s="1"/>
  <c r="M34" i="10"/>
  <c r="L34" i="10"/>
  <c r="J34" i="10"/>
  <c r="G34" i="10"/>
  <c r="AB33" i="10"/>
  <c r="W33" i="10"/>
  <c r="Q33" i="10"/>
  <c r="S33" i="10" s="1"/>
  <c r="M33" i="10"/>
  <c r="L33" i="10"/>
  <c r="J33" i="10"/>
  <c r="G33" i="10"/>
  <c r="AB32" i="10"/>
  <c r="W32" i="10"/>
  <c r="Q32" i="10"/>
  <c r="R32" i="10" s="1"/>
  <c r="T32" i="10" s="1"/>
  <c r="U32" i="10" s="1"/>
  <c r="M32" i="10"/>
  <c r="L32" i="10"/>
  <c r="J32" i="10"/>
  <c r="G32" i="10"/>
  <c r="AB31" i="10"/>
  <c r="W31" i="10"/>
  <c r="Q31" i="10"/>
  <c r="S31" i="10" s="1"/>
  <c r="M31" i="10"/>
  <c r="L31" i="10"/>
  <c r="J31" i="10"/>
  <c r="G31" i="10"/>
  <c r="AB30" i="10"/>
  <c r="W30" i="10"/>
  <c r="Q30" i="10"/>
  <c r="R30" i="10" s="1"/>
  <c r="T30" i="10" s="1"/>
  <c r="U30" i="10" s="1"/>
  <c r="M30" i="10"/>
  <c r="L30" i="10"/>
  <c r="J30" i="10"/>
  <c r="G30" i="10"/>
  <c r="AB29" i="10"/>
  <c r="W29" i="10"/>
  <c r="R29" i="10"/>
  <c r="T29" i="10" s="1"/>
  <c r="U29" i="10" s="1"/>
  <c r="Q29" i="10"/>
  <c r="S29" i="10" s="1"/>
  <c r="M29" i="10"/>
  <c r="L29" i="10"/>
  <c r="J29" i="10"/>
  <c r="G29" i="10"/>
  <c r="AB28" i="10"/>
  <c r="W28" i="10"/>
  <c r="Q28" i="10"/>
  <c r="R28" i="10" s="1"/>
  <c r="T28" i="10" s="1"/>
  <c r="U28" i="10" s="1"/>
  <c r="M28" i="10"/>
  <c r="L28" i="10"/>
  <c r="J28" i="10"/>
  <c r="G28" i="10"/>
  <c r="AB27" i="10"/>
  <c r="W27" i="10"/>
  <c r="Q27" i="10"/>
  <c r="S27" i="10" s="1"/>
  <c r="M27" i="10"/>
  <c r="L27" i="10"/>
  <c r="J27" i="10"/>
  <c r="G27" i="10"/>
  <c r="AB26" i="10"/>
  <c r="W26" i="10"/>
  <c r="Q26" i="10"/>
  <c r="R26" i="10" s="1"/>
  <c r="T26" i="10" s="1"/>
  <c r="U26" i="10" s="1"/>
  <c r="M26" i="10"/>
  <c r="L26" i="10"/>
  <c r="J26" i="10"/>
  <c r="G26" i="10"/>
  <c r="AB25" i="10"/>
  <c r="W25" i="10"/>
  <c r="Q25" i="10"/>
  <c r="S25" i="10" s="1"/>
  <c r="M25" i="10"/>
  <c r="L25" i="10"/>
  <c r="J25" i="10"/>
  <c r="G25" i="10"/>
  <c r="AB24" i="10"/>
  <c r="W24" i="10"/>
  <c r="Q24" i="10"/>
  <c r="R24" i="10" s="1"/>
  <c r="T24" i="10" s="1"/>
  <c r="U24" i="10" s="1"/>
  <c r="M24" i="10"/>
  <c r="L24" i="10"/>
  <c r="J24" i="10"/>
  <c r="G24" i="10"/>
  <c r="D24" i="10"/>
  <c r="C24" i="10"/>
  <c r="AB23" i="10"/>
  <c r="W23" i="10"/>
  <c r="Q23" i="10"/>
  <c r="S23" i="10" s="1"/>
  <c r="M23" i="10"/>
  <c r="L23" i="10"/>
  <c r="J23" i="10"/>
  <c r="G23" i="10"/>
  <c r="AB22" i="10"/>
  <c r="W22" i="10"/>
  <c r="Q22" i="10"/>
  <c r="S22" i="10" s="1"/>
  <c r="M22" i="10"/>
  <c r="L22" i="10"/>
  <c r="J22" i="10"/>
  <c r="G22" i="10"/>
  <c r="AB21" i="10"/>
  <c r="W21" i="10"/>
  <c r="Q21" i="10"/>
  <c r="R21" i="10" s="1"/>
  <c r="T21" i="10" s="1"/>
  <c r="U21" i="10" s="1"/>
  <c r="M21" i="10"/>
  <c r="L21" i="10"/>
  <c r="J21" i="10"/>
  <c r="G21" i="10"/>
  <c r="AB20" i="10"/>
  <c r="W20" i="10"/>
  <c r="Q20" i="10"/>
  <c r="S20" i="10" s="1"/>
  <c r="M20" i="10"/>
  <c r="L20" i="10"/>
  <c r="J20" i="10"/>
  <c r="G20" i="10"/>
  <c r="AB19" i="10"/>
  <c r="W19" i="10"/>
  <c r="Q19" i="10"/>
  <c r="R19" i="10" s="1"/>
  <c r="T19" i="10" s="1"/>
  <c r="U19" i="10" s="1"/>
  <c r="M19" i="10"/>
  <c r="L19" i="10"/>
  <c r="J19" i="10"/>
  <c r="G19" i="10"/>
  <c r="AB18" i="10"/>
  <c r="W18" i="10"/>
  <c r="Q18" i="10"/>
  <c r="S18" i="10" s="1"/>
  <c r="M18" i="10"/>
  <c r="L18" i="10"/>
  <c r="J18" i="10"/>
  <c r="G18" i="10"/>
  <c r="AB17" i="10"/>
  <c r="W17" i="10"/>
  <c r="Q17" i="10"/>
  <c r="R17" i="10" s="1"/>
  <c r="T17" i="10" s="1"/>
  <c r="U17" i="10" s="1"/>
  <c r="M17" i="10"/>
  <c r="L17" i="10"/>
  <c r="J17" i="10"/>
  <c r="G17" i="10"/>
  <c r="AB16" i="10"/>
  <c r="W16" i="10"/>
  <c r="Q16" i="10"/>
  <c r="S16" i="10" s="1"/>
  <c r="M16" i="10"/>
  <c r="L16" i="10"/>
  <c r="J16" i="10"/>
  <c r="G16" i="10"/>
  <c r="AB15" i="10"/>
  <c r="W15" i="10"/>
  <c r="Q15" i="10"/>
  <c r="R15" i="10" s="1"/>
  <c r="T15" i="10" s="1"/>
  <c r="U15" i="10" s="1"/>
  <c r="M15" i="10"/>
  <c r="L15" i="10"/>
  <c r="J15" i="10"/>
  <c r="G15" i="10"/>
  <c r="AB14" i="10"/>
  <c r="W14" i="10"/>
  <c r="R14" i="10"/>
  <c r="T14" i="10" s="1"/>
  <c r="U14" i="10" s="1"/>
  <c r="Q14" i="10"/>
  <c r="S14" i="10" s="1"/>
  <c r="M14" i="10"/>
  <c r="L14" i="10"/>
  <c r="J14" i="10"/>
  <c r="G14" i="10"/>
  <c r="AB13" i="10"/>
  <c r="W13" i="10"/>
  <c r="Q13" i="10"/>
  <c r="R13" i="10" s="1"/>
  <c r="T13" i="10" s="1"/>
  <c r="U13" i="10" s="1"/>
  <c r="M13" i="10"/>
  <c r="L13" i="10"/>
  <c r="J13" i="10"/>
  <c r="G13" i="10"/>
  <c r="AB12" i="10"/>
  <c r="W12" i="10"/>
  <c r="Q12" i="10"/>
  <c r="S12" i="10" s="1"/>
  <c r="M12" i="10"/>
  <c r="L12" i="10"/>
  <c r="J12" i="10"/>
  <c r="G12" i="10"/>
  <c r="AB11" i="10"/>
  <c r="W11" i="10"/>
  <c r="Q11" i="10"/>
  <c r="R11" i="10" s="1"/>
  <c r="T11" i="10" s="1"/>
  <c r="U11" i="10" s="1"/>
  <c r="M11" i="10"/>
  <c r="L11" i="10"/>
  <c r="J11" i="10"/>
  <c r="G11" i="10"/>
  <c r="D11" i="10"/>
  <c r="C11" i="10"/>
  <c r="AB107" i="9"/>
  <c r="W107" i="9"/>
  <c r="Q107" i="9"/>
  <c r="S107" i="9" s="1"/>
  <c r="M107" i="9"/>
  <c r="L107" i="9"/>
  <c r="J107" i="9"/>
  <c r="G107" i="9"/>
  <c r="AB106" i="9"/>
  <c r="W106" i="9"/>
  <c r="Q106" i="9"/>
  <c r="R106" i="9" s="1"/>
  <c r="T106" i="9" s="1"/>
  <c r="U106" i="9" s="1"/>
  <c r="M106" i="9"/>
  <c r="L106" i="9"/>
  <c r="J106" i="9"/>
  <c r="G106" i="9"/>
  <c r="AB104" i="9"/>
  <c r="W104" i="9"/>
  <c r="Q104" i="9"/>
  <c r="S104" i="9" s="1"/>
  <c r="M104" i="9"/>
  <c r="L104" i="9"/>
  <c r="J104" i="9"/>
  <c r="G104" i="9"/>
  <c r="AB103" i="9"/>
  <c r="W103" i="9"/>
  <c r="Q103" i="9"/>
  <c r="R103" i="9" s="1"/>
  <c r="T103" i="9" s="1"/>
  <c r="U103" i="9" s="1"/>
  <c r="M103" i="9"/>
  <c r="L103" i="9"/>
  <c r="J103" i="9"/>
  <c r="G103" i="9"/>
  <c r="AB102" i="9"/>
  <c r="W102" i="9"/>
  <c r="Q102" i="9"/>
  <c r="S102" i="9" s="1"/>
  <c r="M102" i="9"/>
  <c r="L102" i="9"/>
  <c r="J102" i="9"/>
  <c r="G102" i="9"/>
  <c r="AB101" i="9"/>
  <c r="W101" i="9"/>
  <c r="Q101" i="9"/>
  <c r="R101" i="9" s="1"/>
  <c r="T101" i="9" s="1"/>
  <c r="U101" i="9" s="1"/>
  <c r="M101" i="9"/>
  <c r="L101" i="9"/>
  <c r="J101" i="9"/>
  <c r="G101" i="9"/>
  <c r="AB100" i="9"/>
  <c r="W100" i="9"/>
  <c r="R100" i="9"/>
  <c r="T100" i="9" s="1"/>
  <c r="U100" i="9" s="1"/>
  <c r="Q100" i="9"/>
  <c r="S100" i="9" s="1"/>
  <c r="M100" i="9"/>
  <c r="L100" i="9"/>
  <c r="J100" i="9"/>
  <c r="G100" i="9"/>
  <c r="AB99" i="9"/>
  <c r="W99" i="9"/>
  <c r="Q99" i="9"/>
  <c r="R99" i="9" s="1"/>
  <c r="T99" i="9" s="1"/>
  <c r="U99" i="9" s="1"/>
  <c r="M99" i="9"/>
  <c r="L99" i="9"/>
  <c r="J99" i="9"/>
  <c r="G99" i="9"/>
  <c r="AB98" i="9"/>
  <c r="W98" i="9"/>
  <c r="Q98" i="9"/>
  <c r="S98" i="9" s="1"/>
  <c r="M98" i="9"/>
  <c r="L98" i="9"/>
  <c r="J98" i="9"/>
  <c r="G98" i="9"/>
  <c r="AB97" i="9"/>
  <c r="W97" i="9"/>
  <c r="Q97" i="9"/>
  <c r="R97" i="9" s="1"/>
  <c r="T97" i="9" s="1"/>
  <c r="U97" i="9" s="1"/>
  <c r="M97" i="9"/>
  <c r="L97" i="9"/>
  <c r="J97" i="9"/>
  <c r="G97" i="9"/>
  <c r="AB96" i="9"/>
  <c r="W96" i="9"/>
  <c r="Q96" i="9"/>
  <c r="S96" i="9" s="1"/>
  <c r="M96" i="9"/>
  <c r="L96" i="9"/>
  <c r="J96" i="9"/>
  <c r="G96" i="9"/>
  <c r="AB95" i="9"/>
  <c r="W95" i="9"/>
  <c r="Q95" i="9"/>
  <c r="R95" i="9" s="1"/>
  <c r="T95" i="9" s="1"/>
  <c r="U95" i="9" s="1"/>
  <c r="M95" i="9"/>
  <c r="L95" i="9"/>
  <c r="J95" i="9"/>
  <c r="G95" i="9"/>
  <c r="AB93" i="9"/>
  <c r="W93" i="9"/>
  <c r="Q93" i="9"/>
  <c r="S93" i="9" s="1"/>
  <c r="M93" i="9"/>
  <c r="L93" i="9"/>
  <c r="J93" i="9"/>
  <c r="G93" i="9"/>
  <c r="AB92" i="9"/>
  <c r="W92" i="9"/>
  <c r="Q92" i="9"/>
  <c r="R92" i="9" s="1"/>
  <c r="T92" i="9" s="1"/>
  <c r="U92" i="9" s="1"/>
  <c r="M92" i="9"/>
  <c r="L92" i="9"/>
  <c r="J92" i="9"/>
  <c r="G92" i="9"/>
  <c r="AB91" i="9"/>
  <c r="W91" i="9"/>
  <c r="Q91" i="9"/>
  <c r="S91" i="9" s="1"/>
  <c r="M91" i="9"/>
  <c r="L91" i="9"/>
  <c r="J91" i="9"/>
  <c r="G91" i="9"/>
  <c r="AB90" i="9"/>
  <c r="W90" i="9"/>
  <c r="Q90" i="9"/>
  <c r="R90" i="9" s="1"/>
  <c r="T90" i="9" s="1"/>
  <c r="U90" i="9" s="1"/>
  <c r="M90" i="9"/>
  <c r="L90" i="9"/>
  <c r="J90" i="9"/>
  <c r="G90" i="9"/>
  <c r="AB89" i="9"/>
  <c r="W89" i="9"/>
  <c r="Q89" i="9"/>
  <c r="S89" i="9" s="1"/>
  <c r="M89" i="9"/>
  <c r="L89" i="9"/>
  <c r="J89" i="9"/>
  <c r="G89" i="9"/>
  <c r="AB88" i="9"/>
  <c r="W88" i="9"/>
  <c r="Q88" i="9"/>
  <c r="R88" i="9" s="1"/>
  <c r="T88" i="9" s="1"/>
  <c r="U88" i="9" s="1"/>
  <c r="M88" i="9"/>
  <c r="L88" i="9"/>
  <c r="J88" i="9"/>
  <c r="G88" i="9"/>
  <c r="AB87" i="9"/>
  <c r="W87" i="9"/>
  <c r="R87" i="9"/>
  <c r="T87" i="9" s="1"/>
  <c r="U87" i="9" s="1"/>
  <c r="Q87" i="9"/>
  <c r="S87" i="9" s="1"/>
  <c r="M87" i="9"/>
  <c r="L87" i="9"/>
  <c r="J87" i="9"/>
  <c r="G87" i="9"/>
  <c r="AB86" i="9"/>
  <c r="W86" i="9"/>
  <c r="Q86" i="9"/>
  <c r="R86" i="9" s="1"/>
  <c r="T86" i="9" s="1"/>
  <c r="U86" i="9" s="1"/>
  <c r="M86" i="9"/>
  <c r="L86" i="9"/>
  <c r="J86" i="9"/>
  <c r="G86" i="9"/>
  <c r="AB85" i="9"/>
  <c r="W85" i="9"/>
  <c r="Q85" i="9"/>
  <c r="S85" i="9" s="1"/>
  <c r="M85" i="9"/>
  <c r="L85" i="9"/>
  <c r="J85" i="9"/>
  <c r="G85" i="9"/>
  <c r="AB84" i="9"/>
  <c r="W84" i="9"/>
  <c r="Q84" i="9"/>
  <c r="R84" i="9" s="1"/>
  <c r="T84" i="9" s="1"/>
  <c r="U84" i="9" s="1"/>
  <c r="M84" i="9"/>
  <c r="L84" i="9"/>
  <c r="J84" i="9"/>
  <c r="G84" i="9"/>
  <c r="AB83" i="9"/>
  <c r="W83" i="9"/>
  <c r="Q83" i="9"/>
  <c r="S83" i="9" s="1"/>
  <c r="M83" i="9"/>
  <c r="L83" i="9"/>
  <c r="J83" i="9"/>
  <c r="G83" i="9"/>
  <c r="AB82" i="9"/>
  <c r="W82" i="9"/>
  <c r="Q82" i="9"/>
  <c r="S82" i="9" s="1"/>
  <c r="M82" i="9"/>
  <c r="L82" i="9"/>
  <c r="J82" i="9"/>
  <c r="G82" i="9"/>
  <c r="AB81" i="9"/>
  <c r="W81" i="9"/>
  <c r="Q81" i="9"/>
  <c r="R81" i="9" s="1"/>
  <c r="T81" i="9" s="1"/>
  <c r="U81" i="9" s="1"/>
  <c r="M81" i="9"/>
  <c r="L81" i="9"/>
  <c r="J81" i="9"/>
  <c r="G81" i="9"/>
  <c r="AB79" i="9"/>
  <c r="W79" i="9"/>
  <c r="Q79" i="9"/>
  <c r="S79" i="9" s="1"/>
  <c r="M79" i="9"/>
  <c r="L79" i="9"/>
  <c r="J79" i="9"/>
  <c r="G79" i="9"/>
  <c r="AB78" i="9"/>
  <c r="W78" i="9"/>
  <c r="Q78" i="9"/>
  <c r="R78" i="9" s="1"/>
  <c r="T78" i="9" s="1"/>
  <c r="U78" i="9" s="1"/>
  <c r="M78" i="9"/>
  <c r="L78" i="9"/>
  <c r="J78" i="9"/>
  <c r="G78" i="9"/>
  <c r="AB77" i="9"/>
  <c r="W77" i="9"/>
  <c r="Q77" i="9"/>
  <c r="S77" i="9" s="1"/>
  <c r="M77" i="9"/>
  <c r="L77" i="9"/>
  <c r="J77" i="9"/>
  <c r="G77" i="9"/>
  <c r="AB76" i="9"/>
  <c r="W76" i="9"/>
  <c r="Q76" i="9"/>
  <c r="R76" i="9" s="1"/>
  <c r="T76" i="9" s="1"/>
  <c r="U76" i="9" s="1"/>
  <c r="M76" i="9"/>
  <c r="L76" i="9"/>
  <c r="J76" i="9"/>
  <c r="G76" i="9"/>
  <c r="AB75" i="9"/>
  <c r="W75" i="9"/>
  <c r="Q75" i="9"/>
  <c r="S75" i="9" s="1"/>
  <c r="M75" i="9"/>
  <c r="L75" i="9"/>
  <c r="J75" i="9"/>
  <c r="G75" i="9"/>
  <c r="AB74" i="9"/>
  <c r="W74" i="9"/>
  <c r="Q74" i="9"/>
  <c r="R74" i="9" s="1"/>
  <c r="T74" i="9" s="1"/>
  <c r="U74" i="9" s="1"/>
  <c r="M74" i="9"/>
  <c r="L74" i="9"/>
  <c r="J74" i="9"/>
  <c r="G74" i="9"/>
  <c r="AB73" i="9"/>
  <c r="W73" i="9"/>
  <c r="Q73" i="9"/>
  <c r="S73" i="9" s="1"/>
  <c r="M73" i="9"/>
  <c r="L73" i="9"/>
  <c r="J73" i="9"/>
  <c r="G73" i="9"/>
  <c r="AB72" i="9"/>
  <c r="W72" i="9"/>
  <c r="Q72" i="9"/>
  <c r="R72" i="9" s="1"/>
  <c r="T72" i="9" s="1"/>
  <c r="U72" i="9" s="1"/>
  <c r="M72" i="9"/>
  <c r="L72" i="9"/>
  <c r="J72" i="9"/>
  <c r="G72" i="9"/>
  <c r="AB71" i="9"/>
  <c r="W71" i="9"/>
  <c r="Q71" i="9"/>
  <c r="S71" i="9" s="1"/>
  <c r="M71" i="9"/>
  <c r="L71" i="9"/>
  <c r="J71" i="9"/>
  <c r="G71" i="9"/>
  <c r="AB70" i="9"/>
  <c r="W70" i="9"/>
  <c r="Q70" i="9"/>
  <c r="R70" i="9" s="1"/>
  <c r="T70" i="9" s="1"/>
  <c r="U70" i="9" s="1"/>
  <c r="M70" i="9"/>
  <c r="L70" i="9"/>
  <c r="J70" i="9"/>
  <c r="G70" i="9"/>
  <c r="D70" i="9"/>
  <c r="C70" i="9"/>
  <c r="AB69" i="9"/>
  <c r="W69" i="9"/>
  <c r="Q69" i="9"/>
  <c r="S69" i="9" s="1"/>
  <c r="M69" i="9"/>
  <c r="L69" i="9"/>
  <c r="J69" i="9"/>
  <c r="G69" i="9"/>
  <c r="AB68" i="9"/>
  <c r="W68" i="9"/>
  <c r="Q68" i="9"/>
  <c r="R68" i="9" s="1"/>
  <c r="T68" i="9" s="1"/>
  <c r="U68" i="9" s="1"/>
  <c r="M68" i="9"/>
  <c r="L68" i="9"/>
  <c r="J68" i="9"/>
  <c r="G68" i="9"/>
  <c r="AB66" i="9"/>
  <c r="W66" i="9"/>
  <c r="Q66" i="9"/>
  <c r="S66" i="9" s="1"/>
  <c r="M66" i="9"/>
  <c r="L66" i="9"/>
  <c r="J66" i="9"/>
  <c r="G66" i="9"/>
  <c r="AB65" i="9"/>
  <c r="W65" i="9"/>
  <c r="Q65" i="9"/>
  <c r="R65" i="9" s="1"/>
  <c r="T65" i="9" s="1"/>
  <c r="U65" i="9" s="1"/>
  <c r="M65" i="9"/>
  <c r="L65" i="9"/>
  <c r="J65" i="9"/>
  <c r="G65" i="9"/>
  <c r="AB64" i="9"/>
  <c r="W64" i="9"/>
  <c r="Q64" i="9"/>
  <c r="S64" i="9" s="1"/>
  <c r="M64" i="9"/>
  <c r="L64" i="9"/>
  <c r="J64" i="9"/>
  <c r="G64" i="9"/>
  <c r="AB63" i="9"/>
  <c r="W63" i="9"/>
  <c r="Q63" i="9"/>
  <c r="R63" i="9" s="1"/>
  <c r="T63" i="9" s="1"/>
  <c r="U63" i="9" s="1"/>
  <c r="M63" i="9"/>
  <c r="L63" i="9"/>
  <c r="J63" i="9"/>
  <c r="G63" i="9"/>
  <c r="AB62" i="9"/>
  <c r="W62" i="9"/>
  <c r="Q62" i="9"/>
  <c r="S62" i="9" s="1"/>
  <c r="M62" i="9"/>
  <c r="L62" i="9"/>
  <c r="J62" i="9"/>
  <c r="G62" i="9"/>
  <c r="AB61" i="9"/>
  <c r="W61" i="9"/>
  <c r="Q61" i="9"/>
  <c r="R61" i="9" s="1"/>
  <c r="T61" i="9" s="1"/>
  <c r="U61" i="9" s="1"/>
  <c r="M61" i="9"/>
  <c r="L61" i="9"/>
  <c r="J61" i="9"/>
  <c r="G61" i="9"/>
  <c r="AB60" i="9"/>
  <c r="W60" i="9"/>
  <c r="R60" i="9"/>
  <c r="T60" i="9" s="1"/>
  <c r="U60" i="9" s="1"/>
  <c r="Q60" i="9"/>
  <c r="S60" i="9" s="1"/>
  <c r="M60" i="9"/>
  <c r="L60" i="9"/>
  <c r="J60" i="9"/>
  <c r="G60" i="9"/>
  <c r="AB59" i="9"/>
  <c r="W59" i="9"/>
  <c r="Q59" i="9"/>
  <c r="S59" i="9" s="1"/>
  <c r="M59" i="9"/>
  <c r="L59" i="9"/>
  <c r="J59" i="9"/>
  <c r="G59" i="9"/>
  <c r="AB58" i="9"/>
  <c r="W58" i="9"/>
  <c r="Q58" i="9"/>
  <c r="R58" i="9" s="1"/>
  <c r="T58" i="9" s="1"/>
  <c r="U58" i="9" s="1"/>
  <c r="M58" i="9"/>
  <c r="L58" i="9"/>
  <c r="J58" i="9"/>
  <c r="G58" i="9"/>
  <c r="AB57" i="9"/>
  <c r="W57" i="9"/>
  <c r="Q57" i="9"/>
  <c r="S57" i="9" s="1"/>
  <c r="M57" i="9"/>
  <c r="L57" i="9"/>
  <c r="J57" i="9"/>
  <c r="G57" i="9"/>
  <c r="AB56" i="9"/>
  <c r="W56" i="9"/>
  <c r="Q56" i="9"/>
  <c r="R56" i="9" s="1"/>
  <c r="T56" i="9" s="1"/>
  <c r="U56" i="9" s="1"/>
  <c r="M56" i="9"/>
  <c r="L56" i="9"/>
  <c r="J56" i="9"/>
  <c r="G56" i="9"/>
  <c r="AB55" i="9"/>
  <c r="W55" i="9"/>
  <c r="Q55" i="9"/>
  <c r="S55" i="9" s="1"/>
  <c r="M55" i="9"/>
  <c r="L55" i="9"/>
  <c r="J55" i="9"/>
  <c r="G55" i="9"/>
  <c r="AB54" i="9"/>
  <c r="W54" i="9"/>
  <c r="Q54" i="9"/>
  <c r="S54" i="9" s="1"/>
  <c r="M54" i="9"/>
  <c r="L54" i="9"/>
  <c r="J54" i="9"/>
  <c r="G54" i="9"/>
  <c r="AB53" i="9"/>
  <c r="W53" i="9"/>
  <c r="Q53" i="9"/>
  <c r="S53" i="9" s="1"/>
  <c r="M53" i="9"/>
  <c r="L53" i="9"/>
  <c r="J53" i="9"/>
  <c r="G53" i="9"/>
  <c r="AB52" i="9"/>
  <c r="W52" i="9"/>
  <c r="Q52" i="9"/>
  <c r="R52" i="9" s="1"/>
  <c r="T52" i="9" s="1"/>
  <c r="U52" i="9" s="1"/>
  <c r="M52" i="9"/>
  <c r="L52" i="9"/>
  <c r="J52" i="9"/>
  <c r="G52" i="9"/>
  <c r="AB51" i="9"/>
  <c r="W51" i="9"/>
  <c r="Q51" i="9"/>
  <c r="S51" i="9" s="1"/>
  <c r="M51" i="9"/>
  <c r="L51" i="9"/>
  <c r="J51" i="9"/>
  <c r="G51" i="9"/>
  <c r="AB50" i="9"/>
  <c r="W50" i="9"/>
  <c r="Q50" i="9"/>
  <c r="R50" i="9" s="1"/>
  <c r="T50" i="9" s="1"/>
  <c r="U50" i="9" s="1"/>
  <c r="M50" i="9"/>
  <c r="L50" i="9"/>
  <c r="J50" i="9"/>
  <c r="G50" i="9"/>
  <c r="AB49" i="9"/>
  <c r="W49" i="9"/>
  <c r="Q49" i="9"/>
  <c r="S49" i="9" s="1"/>
  <c r="M49" i="9"/>
  <c r="L49" i="9"/>
  <c r="J49" i="9"/>
  <c r="G49" i="9"/>
  <c r="AB48" i="9"/>
  <c r="W48" i="9"/>
  <c r="Q48" i="9"/>
  <c r="R48" i="9" s="1"/>
  <c r="T48" i="9" s="1"/>
  <c r="U48" i="9" s="1"/>
  <c r="M48" i="9"/>
  <c r="L48" i="9"/>
  <c r="J48" i="9"/>
  <c r="G48" i="9"/>
  <c r="AB47" i="9"/>
  <c r="W47" i="9"/>
  <c r="R47" i="9"/>
  <c r="T47" i="9" s="1"/>
  <c r="U47" i="9" s="1"/>
  <c r="Q47" i="9"/>
  <c r="S47" i="9" s="1"/>
  <c r="M47" i="9"/>
  <c r="L47" i="9"/>
  <c r="J47" i="9"/>
  <c r="G47" i="9"/>
  <c r="AB46" i="9"/>
  <c r="W46" i="9"/>
  <c r="Q46" i="9"/>
  <c r="R46" i="9" s="1"/>
  <c r="T46" i="9" s="1"/>
  <c r="U46" i="9" s="1"/>
  <c r="M46" i="9"/>
  <c r="L46" i="9"/>
  <c r="J46" i="9"/>
  <c r="G46" i="9"/>
  <c r="AB45" i="9"/>
  <c r="W45" i="9"/>
  <c r="Q45" i="9"/>
  <c r="S45" i="9" s="1"/>
  <c r="M45" i="9"/>
  <c r="L45" i="9"/>
  <c r="J45" i="9"/>
  <c r="G45" i="9"/>
  <c r="D45" i="9"/>
  <c r="C45" i="9"/>
  <c r="AB34" i="9"/>
  <c r="AB35" i="9"/>
  <c r="AB36" i="9"/>
  <c r="AB37" i="9"/>
  <c r="AB38" i="9"/>
  <c r="AB39" i="9"/>
  <c r="AB40" i="9"/>
  <c r="AB41" i="9"/>
  <c r="AB43" i="9"/>
  <c r="AB44" i="9"/>
  <c r="W34" i="9"/>
  <c r="W35" i="9"/>
  <c r="W36" i="9"/>
  <c r="W37" i="9"/>
  <c r="W38" i="9"/>
  <c r="W39" i="9"/>
  <c r="W40" i="9"/>
  <c r="W41" i="9"/>
  <c r="W43" i="9"/>
  <c r="W44" i="9"/>
  <c r="L34" i="9"/>
  <c r="M34" i="9"/>
  <c r="L35" i="9"/>
  <c r="M35" i="9"/>
  <c r="L36" i="9"/>
  <c r="M36" i="9"/>
  <c r="L37" i="9"/>
  <c r="M37" i="9"/>
  <c r="L38" i="9"/>
  <c r="M38" i="9"/>
  <c r="L39" i="9"/>
  <c r="M39" i="9"/>
  <c r="L40" i="9"/>
  <c r="M40" i="9"/>
  <c r="L41" i="9"/>
  <c r="M41" i="9"/>
  <c r="L43" i="9"/>
  <c r="M43" i="9"/>
  <c r="L44" i="9"/>
  <c r="M44" i="9"/>
  <c r="J34" i="9"/>
  <c r="J35" i="9"/>
  <c r="J36" i="9"/>
  <c r="J37" i="9"/>
  <c r="J38" i="9"/>
  <c r="J39" i="9"/>
  <c r="J40" i="9"/>
  <c r="J41" i="9"/>
  <c r="J43" i="9"/>
  <c r="J44" i="9"/>
  <c r="G34" i="9"/>
  <c r="G35" i="9"/>
  <c r="G36" i="9"/>
  <c r="G37" i="9"/>
  <c r="G38" i="9"/>
  <c r="G39" i="9"/>
  <c r="G40" i="9"/>
  <c r="G41" i="9"/>
  <c r="G43" i="9"/>
  <c r="G44" i="9"/>
  <c r="Q44" i="9"/>
  <c r="S44" i="9" s="1"/>
  <c r="Q43" i="9"/>
  <c r="R43" i="9" s="1"/>
  <c r="T43" i="9" s="1"/>
  <c r="U43" i="9" s="1"/>
  <c r="Q41" i="9"/>
  <c r="S41" i="9" s="1"/>
  <c r="Q40" i="9"/>
  <c r="R40" i="9" s="1"/>
  <c r="T40" i="9" s="1"/>
  <c r="U40" i="9" s="1"/>
  <c r="Q39" i="9"/>
  <c r="S39" i="9" s="1"/>
  <c r="Q38" i="9"/>
  <c r="R38" i="9" s="1"/>
  <c r="T38" i="9" s="1"/>
  <c r="U38" i="9" s="1"/>
  <c r="Q37" i="9"/>
  <c r="S37" i="9" s="1"/>
  <c r="Q36" i="9"/>
  <c r="R36" i="9" s="1"/>
  <c r="T36" i="9" s="1"/>
  <c r="U36" i="9" s="1"/>
  <c r="Q35" i="9"/>
  <c r="S35" i="9" s="1"/>
  <c r="Q34" i="9"/>
  <c r="R34" i="9" s="1"/>
  <c r="T34" i="9" s="1"/>
  <c r="U34" i="9" s="1"/>
  <c r="D34" i="9"/>
  <c r="C34" i="9"/>
  <c r="W23" i="9"/>
  <c r="W24" i="9"/>
  <c r="W25" i="9"/>
  <c r="W26" i="9"/>
  <c r="W27" i="9"/>
  <c r="W28" i="9"/>
  <c r="W29" i="9"/>
  <c r="W30" i="9"/>
  <c r="W32" i="9"/>
  <c r="W33" i="9"/>
  <c r="AB23" i="9"/>
  <c r="AB24" i="9"/>
  <c r="AB25" i="9"/>
  <c r="AB26" i="9"/>
  <c r="AB27" i="9"/>
  <c r="AB28" i="9"/>
  <c r="AB29" i="9"/>
  <c r="AB30" i="9"/>
  <c r="AB32" i="9"/>
  <c r="AB33" i="9"/>
  <c r="L23" i="9"/>
  <c r="M23" i="9"/>
  <c r="L24" i="9"/>
  <c r="M24" i="9"/>
  <c r="L25" i="9"/>
  <c r="M25" i="9"/>
  <c r="L26" i="9"/>
  <c r="M26" i="9"/>
  <c r="L27" i="9"/>
  <c r="M27" i="9"/>
  <c r="L28" i="9"/>
  <c r="M28" i="9"/>
  <c r="L29" i="9"/>
  <c r="M29" i="9"/>
  <c r="L30" i="9"/>
  <c r="M30" i="9"/>
  <c r="L32" i="9"/>
  <c r="M32" i="9"/>
  <c r="L33" i="9"/>
  <c r="M33" i="9"/>
  <c r="J23" i="9"/>
  <c r="J24" i="9"/>
  <c r="J25" i="9"/>
  <c r="J26" i="9"/>
  <c r="J27" i="9"/>
  <c r="J28" i="9"/>
  <c r="J29" i="9"/>
  <c r="J30" i="9"/>
  <c r="J32" i="9"/>
  <c r="J33" i="9"/>
  <c r="G23" i="9"/>
  <c r="G24" i="9"/>
  <c r="G25" i="9"/>
  <c r="G26" i="9"/>
  <c r="G27" i="9"/>
  <c r="G28" i="9"/>
  <c r="G29" i="9"/>
  <c r="G30" i="9"/>
  <c r="G32" i="9"/>
  <c r="G33" i="9"/>
  <c r="Q33" i="9"/>
  <c r="S33" i="9" s="1"/>
  <c r="Q32" i="9"/>
  <c r="R32" i="9" s="1"/>
  <c r="T32" i="9" s="1"/>
  <c r="U32" i="9" s="1"/>
  <c r="Q30" i="9"/>
  <c r="S30" i="9" s="1"/>
  <c r="Q29" i="9"/>
  <c r="R29" i="9" s="1"/>
  <c r="T29" i="9" s="1"/>
  <c r="U29" i="9" s="1"/>
  <c r="Q28" i="9"/>
  <c r="S28" i="9" s="1"/>
  <c r="Q27" i="9"/>
  <c r="R27" i="9" s="1"/>
  <c r="T27" i="9" s="1"/>
  <c r="U27" i="9" s="1"/>
  <c r="Q26" i="9"/>
  <c r="S26" i="9" s="1"/>
  <c r="Q25" i="9"/>
  <c r="R25" i="9" s="1"/>
  <c r="T25" i="9" s="1"/>
  <c r="U25" i="9" s="1"/>
  <c r="Q24" i="9"/>
  <c r="S24" i="9" s="1"/>
  <c r="Q23" i="9"/>
  <c r="R23" i="9" s="1"/>
  <c r="T23" i="9" s="1"/>
  <c r="U23" i="9" s="1"/>
  <c r="D23" i="9"/>
  <c r="C23" i="9"/>
  <c r="AB11" i="9"/>
  <c r="AB12" i="9"/>
  <c r="AB13" i="9"/>
  <c r="AB14" i="9"/>
  <c r="AB15" i="9"/>
  <c r="AB16" i="9"/>
  <c r="AB17" i="9"/>
  <c r="AB18" i="9"/>
  <c r="AB19" i="9"/>
  <c r="AB21" i="9"/>
  <c r="AB22" i="9"/>
  <c r="W11" i="9"/>
  <c r="W12" i="9"/>
  <c r="W13" i="9"/>
  <c r="W14" i="9"/>
  <c r="W15" i="9"/>
  <c r="W16" i="9"/>
  <c r="W17" i="9"/>
  <c r="W18" i="9"/>
  <c r="W19" i="9"/>
  <c r="W21" i="9"/>
  <c r="W22" i="9"/>
  <c r="L11" i="9"/>
  <c r="M11" i="9"/>
  <c r="L12" i="9"/>
  <c r="M12" i="9"/>
  <c r="L13" i="9"/>
  <c r="M13" i="9"/>
  <c r="L14" i="9"/>
  <c r="M14" i="9"/>
  <c r="L15" i="9"/>
  <c r="M15" i="9"/>
  <c r="L16" i="9"/>
  <c r="M16" i="9"/>
  <c r="L17" i="9"/>
  <c r="M17" i="9"/>
  <c r="L18" i="9"/>
  <c r="M18" i="9"/>
  <c r="L19" i="9"/>
  <c r="M19" i="9"/>
  <c r="L21" i="9"/>
  <c r="M21" i="9"/>
  <c r="L22" i="9"/>
  <c r="M22" i="9"/>
  <c r="J11" i="9"/>
  <c r="J12" i="9"/>
  <c r="J13" i="9"/>
  <c r="J14" i="9"/>
  <c r="J15" i="9"/>
  <c r="J16" i="9"/>
  <c r="J17" i="9"/>
  <c r="J18" i="9"/>
  <c r="J19" i="9"/>
  <c r="J21" i="9"/>
  <c r="J22" i="9"/>
  <c r="G11" i="9"/>
  <c r="G12" i="9"/>
  <c r="G13" i="9"/>
  <c r="G14" i="9"/>
  <c r="G15" i="9"/>
  <c r="G16" i="9"/>
  <c r="G17" i="9"/>
  <c r="G18" i="9"/>
  <c r="G19" i="9"/>
  <c r="G21" i="9"/>
  <c r="G22" i="9"/>
  <c r="Q22" i="9"/>
  <c r="S22" i="9" s="1"/>
  <c r="Q21" i="9"/>
  <c r="R21" i="9" s="1"/>
  <c r="T21" i="9" s="1"/>
  <c r="U21" i="9" s="1"/>
  <c r="Q19" i="9"/>
  <c r="S19" i="9" s="1"/>
  <c r="Q18" i="9"/>
  <c r="R18" i="9" s="1"/>
  <c r="T18" i="9" s="1"/>
  <c r="U18" i="9" s="1"/>
  <c r="Q17" i="9"/>
  <c r="S17" i="9" s="1"/>
  <c r="Q16" i="9"/>
  <c r="R16" i="9" s="1"/>
  <c r="T16" i="9" s="1"/>
  <c r="U16" i="9" s="1"/>
  <c r="Q15" i="9"/>
  <c r="S15" i="9" s="1"/>
  <c r="Q14" i="9"/>
  <c r="R14" i="9" s="1"/>
  <c r="T14" i="9" s="1"/>
  <c r="U14" i="9" s="1"/>
  <c r="Q13" i="9"/>
  <c r="S13" i="9" s="1"/>
  <c r="Q12" i="9"/>
  <c r="R12" i="9" s="1"/>
  <c r="T12" i="9" s="1"/>
  <c r="U12" i="9" s="1"/>
  <c r="Q11" i="9"/>
  <c r="S11" i="9" s="1"/>
  <c r="AB116" i="8"/>
  <c r="W116" i="8"/>
  <c r="Q116" i="8"/>
  <c r="S116" i="8" s="1"/>
  <c r="M116" i="8"/>
  <c r="L116" i="8"/>
  <c r="J116" i="8"/>
  <c r="G116" i="8"/>
  <c r="AB115" i="8"/>
  <c r="W115" i="8"/>
  <c r="Q115" i="8"/>
  <c r="R115" i="8" s="1"/>
  <c r="T115" i="8" s="1"/>
  <c r="U115" i="8" s="1"/>
  <c r="M115" i="8"/>
  <c r="L115" i="8"/>
  <c r="J115" i="8"/>
  <c r="G115" i="8"/>
  <c r="AB113" i="8"/>
  <c r="W113" i="8"/>
  <c r="R113" i="8"/>
  <c r="T113" i="8" s="1"/>
  <c r="U113" i="8" s="1"/>
  <c r="Q113" i="8"/>
  <c r="S113" i="8" s="1"/>
  <c r="M113" i="8"/>
  <c r="L113" i="8"/>
  <c r="J113" i="8"/>
  <c r="G113" i="8"/>
  <c r="AB112" i="8"/>
  <c r="W112" i="8"/>
  <c r="Q112" i="8"/>
  <c r="R112" i="8" s="1"/>
  <c r="T112" i="8" s="1"/>
  <c r="U112" i="8" s="1"/>
  <c r="M112" i="8"/>
  <c r="L112" i="8"/>
  <c r="J112" i="8"/>
  <c r="G112" i="8"/>
  <c r="AB111" i="8"/>
  <c r="W111" i="8"/>
  <c r="Q111" i="8"/>
  <c r="S111" i="8" s="1"/>
  <c r="M111" i="8"/>
  <c r="L111" i="8"/>
  <c r="J111" i="8"/>
  <c r="G111" i="8"/>
  <c r="AB110" i="8"/>
  <c r="W110" i="8"/>
  <c r="Q110" i="8"/>
  <c r="R110" i="8" s="1"/>
  <c r="T110" i="8" s="1"/>
  <c r="U110" i="8" s="1"/>
  <c r="M110" i="8"/>
  <c r="L110" i="8"/>
  <c r="J110" i="8"/>
  <c r="G110" i="8"/>
  <c r="AB109" i="8"/>
  <c r="W109" i="8"/>
  <c r="R109" i="8"/>
  <c r="T109" i="8" s="1"/>
  <c r="U109" i="8" s="1"/>
  <c r="Q109" i="8"/>
  <c r="S109" i="8" s="1"/>
  <c r="M109" i="8"/>
  <c r="L109" i="8"/>
  <c r="J109" i="8"/>
  <c r="G109" i="8"/>
  <c r="AB108" i="8"/>
  <c r="W108" i="8"/>
  <c r="Q108" i="8"/>
  <c r="R108" i="8" s="1"/>
  <c r="T108" i="8" s="1"/>
  <c r="U108" i="8" s="1"/>
  <c r="M108" i="8"/>
  <c r="L108" i="8"/>
  <c r="J108" i="8"/>
  <c r="G108" i="8"/>
  <c r="AB107" i="8"/>
  <c r="W107" i="8"/>
  <c r="Q107" i="8"/>
  <c r="S107" i="8" s="1"/>
  <c r="M107" i="8"/>
  <c r="L107" i="8"/>
  <c r="J107" i="8"/>
  <c r="G107" i="8"/>
  <c r="AB106" i="8"/>
  <c r="W106" i="8"/>
  <c r="Q106" i="8"/>
  <c r="R106" i="8" s="1"/>
  <c r="T106" i="8" s="1"/>
  <c r="U106" i="8" s="1"/>
  <c r="M106" i="8"/>
  <c r="L106" i="8"/>
  <c r="J106" i="8"/>
  <c r="G106" i="8"/>
  <c r="AB105" i="8"/>
  <c r="W105" i="8"/>
  <c r="Q105" i="8"/>
  <c r="S105" i="8" s="1"/>
  <c r="M105" i="8"/>
  <c r="L105" i="8"/>
  <c r="J105" i="8"/>
  <c r="G105" i="8"/>
  <c r="AB104" i="8"/>
  <c r="W104" i="8"/>
  <c r="Q104" i="8"/>
  <c r="R104" i="8" s="1"/>
  <c r="T104" i="8" s="1"/>
  <c r="U104" i="8" s="1"/>
  <c r="M104" i="8"/>
  <c r="L104" i="8"/>
  <c r="J104" i="8"/>
  <c r="G104" i="8"/>
  <c r="AB103" i="8"/>
  <c r="W103" i="8"/>
  <c r="Q103" i="8"/>
  <c r="S103" i="8" s="1"/>
  <c r="M103" i="8"/>
  <c r="L103" i="8"/>
  <c r="J103" i="8"/>
  <c r="G103" i="8"/>
  <c r="AB102" i="8"/>
  <c r="W102" i="8"/>
  <c r="Q102" i="8"/>
  <c r="R102" i="8" s="1"/>
  <c r="T102" i="8" s="1"/>
  <c r="U102" i="8" s="1"/>
  <c r="M102" i="8"/>
  <c r="L102" i="8"/>
  <c r="J102" i="8"/>
  <c r="G102" i="8"/>
  <c r="AB101" i="8"/>
  <c r="W101" i="8"/>
  <c r="R101" i="8"/>
  <c r="T101" i="8" s="1"/>
  <c r="U101" i="8" s="1"/>
  <c r="Q101" i="8"/>
  <c r="S101" i="8" s="1"/>
  <c r="M101" i="8"/>
  <c r="L101" i="8"/>
  <c r="J101" i="8"/>
  <c r="G101" i="8"/>
  <c r="AB100" i="8"/>
  <c r="W100" i="8"/>
  <c r="Q100" i="8"/>
  <c r="R100" i="8" s="1"/>
  <c r="T100" i="8" s="1"/>
  <c r="U100" i="8" s="1"/>
  <c r="M100" i="8"/>
  <c r="L100" i="8"/>
  <c r="J100" i="8"/>
  <c r="G100" i="8"/>
  <c r="AB99" i="8"/>
  <c r="W99" i="8"/>
  <c r="Q99" i="8"/>
  <c r="S99" i="8" s="1"/>
  <c r="M99" i="8"/>
  <c r="L99" i="8"/>
  <c r="J99" i="8"/>
  <c r="G99" i="8"/>
  <c r="AB98" i="8"/>
  <c r="W98" i="8"/>
  <c r="Q98" i="8"/>
  <c r="R98" i="8" s="1"/>
  <c r="T98" i="8" s="1"/>
  <c r="U98" i="8" s="1"/>
  <c r="M98" i="8"/>
  <c r="L98" i="8"/>
  <c r="J98" i="8"/>
  <c r="G98" i="8"/>
  <c r="AB97" i="8"/>
  <c r="W97" i="8"/>
  <c r="Q97" i="8"/>
  <c r="S97" i="8" s="1"/>
  <c r="M97" i="8"/>
  <c r="L97" i="8"/>
  <c r="J97" i="8"/>
  <c r="G97" i="8"/>
  <c r="AB96" i="8"/>
  <c r="W96" i="8"/>
  <c r="Q96" i="8"/>
  <c r="R96" i="8" s="1"/>
  <c r="T96" i="8" s="1"/>
  <c r="U96" i="8" s="1"/>
  <c r="M96" i="8"/>
  <c r="L96" i="8"/>
  <c r="J96" i="8"/>
  <c r="G96" i="8"/>
  <c r="AB95" i="8"/>
  <c r="W95" i="8"/>
  <c r="Q95" i="8"/>
  <c r="S95" i="8" s="1"/>
  <c r="M95" i="8"/>
  <c r="L95" i="8"/>
  <c r="J95" i="8"/>
  <c r="G95" i="8"/>
  <c r="AB94" i="8"/>
  <c r="W94" i="8"/>
  <c r="Q94" i="8"/>
  <c r="R94" i="8" s="1"/>
  <c r="T94" i="8" s="1"/>
  <c r="U94" i="8" s="1"/>
  <c r="M94" i="8"/>
  <c r="L94" i="8"/>
  <c r="J94" i="8"/>
  <c r="G94" i="8"/>
  <c r="AB93" i="8"/>
  <c r="W93" i="8"/>
  <c r="R93" i="8"/>
  <c r="T93" i="8" s="1"/>
  <c r="U93" i="8" s="1"/>
  <c r="Q93" i="8"/>
  <c r="S93" i="8" s="1"/>
  <c r="M93" i="8"/>
  <c r="L93" i="8"/>
  <c r="J93" i="8"/>
  <c r="G93" i="8"/>
  <c r="AB92" i="8"/>
  <c r="W92" i="8"/>
  <c r="S92" i="8"/>
  <c r="Q92" i="8"/>
  <c r="R92" i="8" s="1"/>
  <c r="T92" i="8" s="1"/>
  <c r="U92" i="8" s="1"/>
  <c r="M92" i="8"/>
  <c r="L92" i="8"/>
  <c r="J92" i="8"/>
  <c r="G92" i="8"/>
  <c r="AB91" i="8"/>
  <c r="W91" i="8"/>
  <c r="Q91" i="8"/>
  <c r="S91" i="8" s="1"/>
  <c r="M91" i="8"/>
  <c r="L91" i="8"/>
  <c r="J91" i="8"/>
  <c r="G91" i="8"/>
  <c r="AB90" i="8"/>
  <c r="W90" i="8"/>
  <c r="Q90" i="8"/>
  <c r="R90" i="8" s="1"/>
  <c r="T90" i="8" s="1"/>
  <c r="U90" i="8" s="1"/>
  <c r="M90" i="8"/>
  <c r="L90" i="8"/>
  <c r="J90" i="8"/>
  <c r="G90" i="8"/>
  <c r="AB89" i="8"/>
  <c r="W89" i="8"/>
  <c r="R89" i="8"/>
  <c r="T89" i="8" s="1"/>
  <c r="U89" i="8" s="1"/>
  <c r="Q89" i="8"/>
  <c r="S89" i="8" s="1"/>
  <c r="M89" i="8"/>
  <c r="L89" i="8"/>
  <c r="J89" i="8"/>
  <c r="G89" i="8"/>
  <c r="W75" i="8"/>
  <c r="W76" i="8"/>
  <c r="W77" i="8"/>
  <c r="W78" i="8"/>
  <c r="W79" i="8"/>
  <c r="W80" i="8"/>
  <c r="W81" i="8"/>
  <c r="W82" i="8"/>
  <c r="W83" i="8"/>
  <c r="W84" i="8"/>
  <c r="W85" i="8"/>
  <c r="W87" i="8"/>
  <c r="W88" i="8"/>
  <c r="AB75" i="8"/>
  <c r="AB76" i="8"/>
  <c r="AB77" i="8"/>
  <c r="AB78" i="8"/>
  <c r="AB79" i="8"/>
  <c r="AB80" i="8"/>
  <c r="AB81" i="8"/>
  <c r="AB82" i="8"/>
  <c r="AB83" i="8"/>
  <c r="AB84" i="8"/>
  <c r="AB85" i="8"/>
  <c r="AB87" i="8"/>
  <c r="AB88" i="8"/>
  <c r="L75" i="8"/>
  <c r="M75" i="8"/>
  <c r="L76" i="8"/>
  <c r="M76" i="8"/>
  <c r="L77" i="8"/>
  <c r="M77" i="8"/>
  <c r="L78" i="8"/>
  <c r="M78" i="8"/>
  <c r="L79" i="8"/>
  <c r="M79" i="8"/>
  <c r="L80" i="8"/>
  <c r="M80" i="8"/>
  <c r="L81" i="8"/>
  <c r="M81" i="8"/>
  <c r="L82" i="8"/>
  <c r="M82" i="8"/>
  <c r="L83" i="8"/>
  <c r="M83" i="8"/>
  <c r="L84" i="8"/>
  <c r="M84" i="8"/>
  <c r="L85" i="8"/>
  <c r="M85" i="8"/>
  <c r="L87" i="8"/>
  <c r="M87" i="8"/>
  <c r="L88" i="8"/>
  <c r="M88" i="8"/>
  <c r="J75" i="8"/>
  <c r="J76" i="8"/>
  <c r="J77" i="8"/>
  <c r="J78" i="8"/>
  <c r="J79" i="8"/>
  <c r="J80" i="8"/>
  <c r="J81" i="8"/>
  <c r="J82" i="8"/>
  <c r="J83" i="8"/>
  <c r="J84" i="8"/>
  <c r="J85" i="8"/>
  <c r="J87" i="8"/>
  <c r="J88" i="8"/>
  <c r="G75" i="8"/>
  <c r="G76" i="8"/>
  <c r="G77" i="8"/>
  <c r="G78" i="8"/>
  <c r="G79" i="8"/>
  <c r="G80" i="8"/>
  <c r="G81" i="8"/>
  <c r="G82" i="8"/>
  <c r="G83" i="8"/>
  <c r="G84" i="8"/>
  <c r="G85" i="8"/>
  <c r="G87" i="8"/>
  <c r="G88" i="8"/>
  <c r="R88" i="8"/>
  <c r="T88" i="8" s="1"/>
  <c r="U88" i="8" s="1"/>
  <c r="Q88" i="8"/>
  <c r="S88" i="8" s="1"/>
  <c r="Q87" i="8"/>
  <c r="R87" i="8" s="1"/>
  <c r="T87" i="8" s="1"/>
  <c r="U87" i="8" s="1"/>
  <c r="Q85" i="8"/>
  <c r="S85" i="8" s="1"/>
  <c r="Q84" i="8"/>
  <c r="R84" i="8" s="1"/>
  <c r="T84" i="8" s="1"/>
  <c r="U84" i="8" s="1"/>
  <c r="Q83" i="8"/>
  <c r="S83" i="8" s="1"/>
  <c r="Q82" i="8"/>
  <c r="R82" i="8" s="1"/>
  <c r="T82" i="8" s="1"/>
  <c r="U82" i="8" s="1"/>
  <c r="Q81" i="8"/>
  <c r="S81" i="8" s="1"/>
  <c r="Q80" i="8"/>
  <c r="R80" i="8" s="1"/>
  <c r="T80" i="8" s="1"/>
  <c r="U80" i="8" s="1"/>
  <c r="R79" i="8"/>
  <c r="T79" i="8" s="1"/>
  <c r="U79" i="8" s="1"/>
  <c r="Q79" i="8"/>
  <c r="S79" i="8" s="1"/>
  <c r="Q78" i="8"/>
  <c r="R78" i="8" s="1"/>
  <c r="T78" i="8" s="1"/>
  <c r="U78" i="8" s="1"/>
  <c r="Q77" i="8"/>
  <c r="S77" i="8" s="1"/>
  <c r="Q76" i="8"/>
  <c r="R76" i="8" s="1"/>
  <c r="T76" i="8" s="1"/>
  <c r="U76" i="8" s="1"/>
  <c r="Q75" i="8"/>
  <c r="S75" i="8" s="1"/>
  <c r="D75" i="8"/>
  <c r="C75" i="8"/>
  <c r="AB62" i="8"/>
  <c r="AB63" i="8"/>
  <c r="AB64" i="8"/>
  <c r="AB65" i="8"/>
  <c r="AB66" i="8"/>
  <c r="AB67" i="8"/>
  <c r="AB68" i="8"/>
  <c r="AB69" i="8"/>
  <c r="AB70" i="8"/>
  <c r="AB71" i="8"/>
  <c r="AB73" i="8"/>
  <c r="AB74" i="8"/>
  <c r="W62" i="8"/>
  <c r="W63" i="8"/>
  <c r="W64" i="8"/>
  <c r="W65" i="8"/>
  <c r="W66" i="8"/>
  <c r="W67" i="8"/>
  <c r="W68" i="8"/>
  <c r="W69" i="8"/>
  <c r="W70" i="8"/>
  <c r="W71" i="8"/>
  <c r="W73" i="8"/>
  <c r="W74" i="8"/>
  <c r="L62" i="8"/>
  <c r="M62" i="8"/>
  <c r="L63" i="8"/>
  <c r="M63" i="8"/>
  <c r="L64" i="8"/>
  <c r="M64" i="8"/>
  <c r="L65" i="8"/>
  <c r="M65" i="8"/>
  <c r="L66" i="8"/>
  <c r="M66" i="8"/>
  <c r="L67" i="8"/>
  <c r="M67" i="8"/>
  <c r="L68" i="8"/>
  <c r="M68" i="8"/>
  <c r="L69" i="8"/>
  <c r="M69" i="8"/>
  <c r="L70" i="8"/>
  <c r="M70" i="8"/>
  <c r="L71" i="8"/>
  <c r="M71" i="8"/>
  <c r="L73" i="8"/>
  <c r="M73" i="8"/>
  <c r="L74" i="8"/>
  <c r="M74" i="8"/>
  <c r="J62" i="8"/>
  <c r="J63" i="8"/>
  <c r="J64" i="8"/>
  <c r="J65" i="8"/>
  <c r="J66" i="8"/>
  <c r="J67" i="8"/>
  <c r="J68" i="8"/>
  <c r="J69" i="8"/>
  <c r="J70" i="8"/>
  <c r="J71" i="8"/>
  <c r="J73" i="8"/>
  <c r="J74" i="8"/>
  <c r="G62" i="8"/>
  <c r="G63" i="8"/>
  <c r="G64" i="8"/>
  <c r="G65" i="8"/>
  <c r="G66" i="8"/>
  <c r="G67" i="8"/>
  <c r="G68" i="8"/>
  <c r="G69" i="8"/>
  <c r="G70" i="8"/>
  <c r="G71" i="8"/>
  <c r="G73" i="8"/>
  <c r="G74" i="8"/>
  <c r="Q74" i="8"/>
  <c r="R74" i="8" s="1"/>
  <c r="T74" i="8" s="1"/>
  <c r="U74" i="8" s="1"/>
  <c r="Q73" i="8"/>
  <c r="S73" i="8" s="1"/>
  <c r="Q71" i="8"/>
  <c r="R71" i="8" s="1"/>
  <c r="T71" i="8" s="1"/>
  <c r="U71" i="8" s="1"/>
  <c r="R70" i="8"/>
  <c r="T70" i="8" s="1"/>
  <c r="U70" i="8" s="1"/>
  <c r="Q70" i="8"/>
  <c r="S70" i="8" s="1"/>
  <c r="Q69" i="8"/>
  <c r="R69" i="8" s="1"/>
  <c r="T69" i="8" s="1"/>
  <c r="U69" i="8" s="1"/>
  <c r="Q68" i="8"/>
  <c r="S68" i="8" s="1"/>
  <c r="Q67" i="8"/>
  <c r="R67" i="8" s="1"/>
  <c r="T67" i="8" s="1"/>
  <c r="U67" i="8" s="1"/>
  <c r="Q66" i="8"/>
  <c r="S66" i="8" s="1"/>
  <c r="Q65" i="8"/>
  <c r="R65" i="8" s="1"/>
  <c r="T65" i="8" s="1"/>
  <c r="U65" i="8" s="1"/>
  <c r="Q64" i="8"/>
  <c r="S64" i="8" s="1"/>
  <c r="Q63" i="8"/>
  <c r="R63" i="8" s="1"/>
  <c r="T63" i="8" s="1"/>
  <c r="U63" i="8" s="1"/>
  <c r="R62" i="8"/>
  <c r="T62" i="8" s="1"/>
  <c r="U62" i="8" s="1"/>
  <c r="Q62" i="8"/>
  <c r="S62" i="8" s="1"/>
  <c r="D62" i="8"/>
  <c r="C62" i="8"/>
  <c r="AB48" i="8"/>
  <c r="AB49" i="8"/>
  <c r="AB50" i="8"/>
  <c r="AB51" i="8"/>
  <c r="AB52" i="8"/>
  <c r="AB53" i="8"/>
  <c r="AB54" i="8"/>
  <c r="AB55" i="8"/>
  <c r="AB56" i="8"/>
  <c r="AB57" i="8"/>
  <c r="AB58" i="8"/>
  <c r="AB60" i="8"/>
  <c r="AB61" i="8"/>
  <c r="W48" i="8"/>
  <c r="W49" i="8"/>
  <c r="W50" i="8"/>
  <c r="W51" i="8"/>
  <c r="W52" i="8"/>
  <c r="W53" i="8"/>
  <c r="W54" i="8"/>
  <c r="W55" i="8"/>
  <c r="W56" i="8"/>
  <c r="W57" i="8"/>
  <c r="W58" i="8"/>
  <c r="W60" i="8"/>
  <c r="W61" i="8"/>
  <c r="L48" i="8"/>
  <c r="M48" i="8"/>
  <c r="L49" i="8"/>
  <c r="M49" i="8"/>
  <c r="L50" i="8"/>
  <c r="M50" i="8"/>
  <c r="L51" i="8"/>
  <c r="M51" i="8"/>
  <c r="L52" i="8"/>
  <c r="M52" i="8"/>
  <c r="L53" i="8"/>
  <c r="M53" i="8"/>
  <c r="L54" i="8"/>
  <c r="M54" i="8"/>
  <c r="L55" i="8"/>
  <c r="M55" i="8"/>
  <c r="L56" i="8"/>
  <c r="M56" i="8"/>
  <c r="L57" i="8"/>
  <c r="M57" i="8"/>
  <c r="L58" i="8"/>
  <c r="M58" i="8"/>
  <c r="L60" i="8"/>
  <c r="M60" i="8"/>
  <c r="L61" i="8"/>
  <c r="M61" i="8"/>
  <c r="J48" i="8"/>
  <c r="J49" i="8"/>
  <c r="J50" i="8"/>
  <c r="J51" i="8"/>
  <c r="J52" i="8"/>
  <c r="J53" i="8"/>
  <c r="J54" i="8"/>
  <c r="J55" i="8"/>
  <c r="J56" i="8"/>
  <c r="J57" i="8"/>
  <c r="J58" i="8"/>
  <c r="J60" i="8"/>
  <c r="J61" i="8"/>
  <c r="G48" i="8"/>
  <c r="G49" i="8"/>
  <c r="G50" i="8"/>
  <c r="G51" i="8"/>
  <c r="G52" i="8"/>
  <c r="G53" i="8"/>
  <c r="G54" i="8"/>
  <c r="G55" i="8"/>
  <c r="G56" i="8"/>
  <c r="G57" i="8"/>
  <c r="G58" i="8"/>
  <c r="G60" i="8"/>
  <c r="G61" i="8"/>
  <c r="Q61" i="8"/>
  <c r="S61" i="8" s="1"/>
  <c r="Q60" i="8"/>
  <c r="R60" i="8" s="1"/>
  <c r="T60" i="8" s="1"/>
  <c r="U60" i="8" s="1"/>
  <c r="Q58" i="8"/>
  <c r="S58" i="8" s="1"/>
  <c r="Q57" i="8"/>
  <c r="R57" i="8" s="1"/>
  <c r="T57" i="8" s="1"/>
  <c r="U57" i="8" s="1"/>
  <c r="R56" i="8"/>
  <c r="T56" i="8" s="1"/>
  <c r="U56" i="8" s="1"/>
  <c r="Q56" i="8"/>
  <c r="S56" i="8" s="1"/>
  <c r="Q55" i="8"/>
  <c r="R55" i="8" s="1"/>
  <c r="T55" i="8" s="1"/>
  <c r="U55" i="8" s="1"/>
  <c r="Q54" i="8"/>
  <c r="S54" i="8" s="1"/>
  <c r="Q53" i="8"/>
  <c r="R53" i="8" s="1"/>
  <c r="T53" i="8" s="1"/>
  <c r="U53" i="8" s="1"/>
  <c r="Q52" i="8"/>
  <c r="S52" i="8" s="1"/>
  <c r="Q51" i="8"/>
  <c r="R51" i="8" s="1"/>
  <c r="T51" i="8" s="1"/>
  <c r="U51" i="8" s="1"/>
  <c r="Q50" i="8"/>
  <c r="S50" i="8" s="1"/>
  <c r="Q49" i="8"/>
  <c r="R49" i="8" s="1"/>
  <c r="T49" i="8" s="1"/>
  <c r="U49" i="8" s="1"/>
  <c r="Q48" i="8"/>
  <c r="S48" i="8" s="1"/>
  <c r="D48" i="8"/>
  <c r="C48" i="8"/>
  <c r="AB38" i="8"/>
  <c r="AB39" i="8"/>
  <c r="AB40" i="8"/>
  <c r="AB41" i="8"/>
  <c r="AB42" i="8"/>
  <c r="AB43" i="8"/>
  <c r="AB44" i="8"/>
  <c r="AB46" i="8"/>
  <c r="AB47" i="8"/>
  <c r="W38" i="8"/>
  <c r="W39" i="8"/>
  <c r="W40" i="8"/>
  <c r="W41" i="8"/>
  <c r="W42" i="8"/>
  <c r="W43" i="8"/>
  <c r="W44" i="8"/>
  <c r="W46" i="8"/>
  <c r="W47" i="8"/>
  <c r="L38" i="8"/>
  <c r="M38" i="8"/>
  <c r="L39" i="8"/>
  <c r="M39" i="8"/>
  <c r="L40" i="8"/>
  <c r="M40" i="8"/>
  <c r="L41" i="8"/>
  <c r="M41" i="8"/>
  <c r="L42" i="8"/>
  <c r="M42" i="8"/>
  <c r="L43" i="8"/>
  <c r="M43" i="8"/>
  <c r="L44" i="8"/>
  <c r="M44" i="8"/>
  <c r="L46" i="8"/>
  <c r="M46" i="8"/>
  <c r="L47" i="8"/>
  <c r="M47" i="8"/>
  <c r="J38" i="8"/>
  <c r="J39" i="8"/>
  <c r="J40" i="8"/>
  <c r="J41" i="8"/>
  <c r="J42" i="8"/>
  <c r="J43" i="8"/>
  <c r="J44" i="8"/>
  <c r="J46" i="8"/>
  <c r="J47" i="8"/>
  <c r="G38" i="8"/>
  <c r="G39" i="8"/>
  <c r="G40" i="8"/>
  <c r="G41" i="8"/>
  <c r="G42" i="8"/>
  <c r="G43" i="8"/>
  <c r="G44" i="8"/>
  <c r="G46" i="8"/>
  <c r="G47" i="8"/>
  <c r="Q47" i="8"/>
  <c r="S47" i="8" s="1"/>
  <c r="Q46" i="8"/>
  <c r="R46" i="8" s="1"/>
  <c r="T46" i="8" s="1"/>
  <c r="U46" i="8" s="1"/>
  <c r="Q44" i="8"/>
  <c r="S44" i="8" s="1"/>
  <c r="Q43" i="8"/>
  <c r="R43" i="8" s="1"/>
  <c r="T43" i="8" s="1"/>
  <c r="U43" i="8" s="1"/>
  <c r="Q42" i="8"/>
  <c r="S42" i="8" s="1"/>
  <c r="Q41" i="8"/>
  <c r="R41" i="8" s="1"/>
  <c r="T41" i="8" s="1"/>
  <c r="U41" i="8" s="1"/>
  <c r="Q40" i="8"/>
  <c r="S40" i="8" s="1"/>
  <c r="Q39" i="8"/>
  <c r="R39" i="8" s="1"/>
  <c r="T39" i="8" s="1"/>
  <c r="U39" i="8" s="1"/>
  <c r="R38" i="8"/>
  <c r="T38" i="8" s="1"/>
  <c r="U38" i="8" s="1"/>
  <c r="Q38" i="8"/>
  <c r="S38" i="8" s="1"/>
  <c r="D38" i="8"/>
  <c r="C38" i="8"/>
  <c r="AB25" i="8"/>
  <c r="AB26" i="8"/>
  <c r="AB27" i="8"/>
  <c r="AB28" i="8"/>
  <c r="AB29" i="8"/>
  <c r="AB30" i="8"/>
  <c r="AB31" i="8"/>
  <c r="AB32" i="8"/>
  <c r="AB33" i="8"/>
  <c r="AB34" i="8"/>
  <c r="AB36" i="8"/>
  <c r="AB37" i="8"/>
  <c r="W25" i="8"/>
  <c r="W26" i="8"/>
  <c r="W27" i="8"/>
  <c r="W28" i="8"/>
  <c r="W29" i="8"/>
  <c r="W30" i="8"/>
  <c r="W31" i="8"/>
  <c r="W32" i="8"/>
  <c r="W33" i="8"/>
  <c r="W34" i="8"/>
  <c r="W36" i="8"/>
  <c r="W37" i="8"/>
  <c r="L25" i="8"/>
  <c r="M25" i="8"/>
  <c r="L26" i="8"/>
  <c r="M26" i="8"/>
  <c r="L27" i="8"/>
  <c r="M27" i="8"/>
  <c r="L28" i="8"/>
  <c r="M28" i="8"/>
  <c r="L29" i="8"/>
  <c r="M29" i="8"/>
  <c r="L30" i="8"/>
  <c r="M30" i="8"/>
  <c r="L31" i="8"/>
  <c r="M31" i="8"/>
  <c r="L32" i="8"/>
  <c r="M32" i="8"/>
  <c r="L33" i="8"/>
  <c r="M33" i="8"/>
  <c r="L34" i="8"/>
  <c r="M34" i="8"/>
  <c r="L36" i="8"/>
  <c r="M36" i="8"/>
  <c r="L37" i="8"/>
  <c r="M37" i="8"/>
  <c r="J25" i="8"/>
  <c r="J26" i="8"/>
  <c r="J27" i="8"/>
  <c r="J28" i="8"/>
  <c r="J29" i="8"/>
  <c r="J30" i="8"/>
  <c r="J31" i="8"/>
  <c r="J32" i="8"/>
  <c r="J33" i="8"/>
  <c r="J34" i="8"/>
  <c r="J36" i="8"/>
  <c r="J37" i="8"/>
  <c r="G25" i="8"/>
  <c r="G26" i="8"/>
  <c r="G27" i="8"/>
  <c r="G28" i="8"/>
  <c r="G29" i="8"/>
  <c r="G30" i="8"/>
  <c r="G31" i="8"/>
  <c r="G32" i="8"/>
  <c r="G33" i="8"/>
  <c r="G34" i="8"/>
  <c r="G36" i="8"/>
  <c r="G37" i="8"/>
  <c r="Q37" i="8"/>
  <c r="S37" i="8" s="1"/>
  <c r="Q36" i="8"/>
  <c r="S36" i="8" s="1"/>
  <c r="Q34" i="8"/>
  <c r="S34" i="8" s="1"/>
  <c r="Q33" i="8"/>
  <c r="S33" i="8" s="1"/>
  <c r="Q32" i="8"/>
  <c r="S32" i="8" s="1"/>
  <c r="Q31" i="8"/>
  <c r="S31" i="8" s="1"/>
  <c r="Q30" i="8"/>
  <c r="S30" i="8" s="1"/>
  <c r="Q29" i="8"/>
  <c r="S29" i="8" s="1"/>
  <c r="Q28" i="8"/>
  <c r="S28" i="8" s="1"/>
  <c r="Q27" i="8"/>
  <c r="S27" i="8" s="1"/>
  <c r="Q26" i="8"/>
  <c r="S26" i="8" s="1"/>
  <c r="Q25" i="8"/>
  <c r="S25" i="8" s="1"/>
  <c r="D25" i="8"/>
  <c r="C25" i="8"/>
  <c r="AB11" i="8"/>
  <c r="AB12" i="8"/>
  <c r="AB13" i="8"/>
  <c r="AB14" i="8"/>
  <c r="AB15" i="8"/>
  <c r="AB16" i="8"/>
  <c r="AB17" i="8"/>
  <c r="AB18" i="8"/>
  <c r="AB19" i="8"/>
  <c r="AB20" i="8"/>
  <c r="AB21" i="8"/>
  <c r="AB23" i="8"/>
  <c r="AB24" i="8"/>
  <c r="W11" i="8"/>
  <c r="W12" i="8"/>
  <c r="W13" i="8"/>
  <c r="W14" i="8"/>
  <c r="W15" i="8"/>
  <c r="W16" i="8"/>
  <c r="W17" i="8"/>
  <c r="W18" i="8"/>
  <c r="W19" i="8"/>
  <c r="W20" i="8"/>
  <c r="W21" i="8"/>
  <c r="W23" i="8"/>
  <c r="W24" i="8"/>
  <c r="R50" i="10" l="1"/>
  <c r="T50" i="10" s="1"/>
  <c r="U50" i="10" s="1"/>
  <c r="R73" i="9"/>
  <c r="T73" i="9" s="1"/>
  <c r="U73" i="9" s="1"/>
  <c r="R91" i="9"/>
  <c r="T91" i="9" s="1"/>
  <c r="U91" i="9" s="1"/>
  <c r="R24" i="9"/>
  <c r="T24" i="9" s="1"/>
  <c r="U24" i="9" s="1"/>
  <c r="R41" i="9"/>
  <c r="T41" i="9" s="1"/>
  <c r="U41" i="9" s="1"/>
  <c r="R33" i="9"/>
  <c r="T33" i="9" s="1"/>
  <c r="U33" i="9" s="1"/>
  <c r="R64" i="9"/>
  <c r="T64" i="9" s="1"/>
  <c r="U64" i="9" s="1"/>
  <c r="R82" i="9"/>
  <c r="T82" i="9" s="1"/>
  <c r="U82" i="9" s="1"/>
  <c r="R83" i="9"/>
  <c r="T83" i="9" s="1"/>
  <c r="U83" i="9" s="1"/>
  <c r="R104" i="9"/>
  <c r="T104" i="9" s="1"/>
  <c r="U104" i="9" s="1"/>
  <c r="R15" i="9"/>
  <c r="T15" i="9" s="1"/>
  <c r="U15" i="9" s="1"/>
  <c r="R57" i="9"/>
  <c r="T57" i="9" s="1"/>
  <c r="U57" i="9" s="1"/>
  <c r="R69" i="9"/>
  <c r="T69" i="9" s="1"/>
  <c r="U69" i="9" s="1"/>
  <c r="R77" i="9"/>
  <c r="T77" i="9" s="1"/>
  <c r="U77" i="9" s="1"/>
  <c r="R96" i="9"/>
  <c r="T96" i="9" s="1"/>
  <c r="U96" i="9" s="1"/>
  <c r="R31" i="8"/>
  <c r="T31" i="8" s="1"/>
  <c r="U31" i="8" s="1"/>
  <c r="R48" i="8"/>
  <c r="T48" i="8" s="1"/>
  <c r="U48" i="8" s="1"/>
  <c r="R66" i="8"/>
  <c r="T66" i="8" s="1"/>
  <c r="U66" i="8" s="1"/>
  <c r="R75" i="8"/>
  <c r="T75" i="8" s="1"/>
  <c r="U75" i="8" s="1"/>
  <c r="R105" i="8"/>
  <c r="T105" i="8" s="1"/>
  <c r="U105" i="8" s="1"/>
  <c r="R47" i="8"/>
  <c r="T47" i="8" s="1"/>
  <c r="U47" i="8" s="1"/>
  <c r="R83" i="8"/>
  <c r="T83" i="8" s="1"/>
  <c r="U83" i="8" s="1"/>
  <c r="R97" i="8"/>
  <c r="T97" i="8" s="1"/>
  <c r="U97" i="8" s="1"/>
  <c r="R22" i="10"/>
  <c r="T22" i="10" s="1"/>
  <c r="U22" i="10" s="1"/>
  <c r="R37" i="10"/>
  <c r="T37" i="10" s="1"/>
  <c r="U37" i="10" s="1"/>
  <c r="R46" i="10"/>
  <c r="T46" i="10" s="1"/>
  <c r="U46" i="10" s="1"/>
  <c r="R54" i="10"/>
  <c r="T54" i="10" s="1"/>
  <c r="U54" i="10" s="1"/>
  <c r="R62" i="10"/>
  <c r="T62" i="10" s="1"/>
  <c r="U62" i="10" s="1"/>
  <c r="R18" i="10"/>
  <c r="T18" i="10" s="1"/>
  <c r="U18" i="10" s="1"/>
  <c r="R25" i="10"/>
  <c r="T25" i="10" s="1"/>
  <c r="U25" i="10" s="1"/>
  <c r="R33" i="10"/>
  <c r="T33" i="10" s="1"/>
  <c r="U33" i="10" s="1"/>
  <c r="R41" i="10"/>
  <c r="T41" i="10" s="1"/>
  <c r="U41" i="10" s="1"/>
  <c r="R44" i="10"/>
  <c r="T44" i="10" s="1"/>
  <c r="U44" i="10" s="1"/>
  <c r="R48" i="10"/>
  <c r="T48" i="10" s="1"/>
  <c r="U48" i="10" s="1"/>
  <c r="R52" i="10"/>
  <c r="T52" i="10" s="1"/>
  <c r="U52" i="10" s="1"/>
  <c r="R56" i="10"/>
  <c r="T56" i="10" s="1"/>
  <c r="U56" i="10" s="1"/>
  <c r="R60" i="10"/>
  <c r="T60" i="10" s="1"/>
  <c r="U60" i="10" s="1"/>
  <c r="R64" i="10"/>
  <c r="T64" i="10" s="1"/>
  <c r="U64" i="10" s="1"/>
  <c r="S55" i="10"/>
  <c r="S57" i="10"/>
  <c r="S59" i="10"/>
  <c r="S61" i="10"/>
  <c r="S63" i="10"/>
  <c r="S45" i="10"/>
  <c r="S47" i="10"/>
  <c r="S49" i="10"/>
  <c r="S51" i="10"/>
  <c r="S53" i="10"/>
  <c r="R12" i="10"/>
  <c r="T12" i="10" s="1"/>
  <c r="U12" i="10" s="1"/>
  <c r="R16" i="10"/>
  <c r="T16" i="10" s="1"/>
  <c r="U16" i="10" s="1"/>
  <c r="R20" i="10"/>
  <c r="T20" i="10" s="1"/>
  <c r="U20" i="10" s="1"/>
  <c r="R23" i="10"/>
  <c r="T23" i="10" s="1"/>
  <c r="U23" i="10" s="1"/>
  <c r="R27" i="10"/>
  <c r="T27" i="10" s="1"/>
  <c r="U27" i="10" s="1"/>
  <c r="R31" i="10"/>
  <c r="T31" i="10" s="1"/>
  <c r="U31" i="10" s="1"/>
  <c r="R35" i="10"/>
  <c r="T35" i="10" s="1"/>
  <c r="U35" i="10" s="1"/>
  <c r="R39" i="10"/>
  <c r="T39" i="10" s="1"/>
  <c r="U39" i="10" s="1"/>
  <c r="R43" i="10"/>
  <c r="T43" i="10" s="1"/>
  <c r="U43" i="10" s="1"/>
  <c r="S36" i="10"/>
  <c r="S38" i="10"/>
  <c r="S40" i="10"/>
  <c r="S42" i="10"/>
  <c r="S24" i="10"/>
  <c r="S26" i="10"/>
  <c r="S28" i="10"/>
  <c r="S30" i="10"/>
  <c r="S32" i="10"/>
  <c r="S34" i="10"/>
  <c r="S11" i="10"/>
  <c r="S13" i="10"/>
  <c r="S15" i="10"/>
  <c r="S17" i="10"/>
  <c r="S19" i="10"/>
  <c r="S21" i="10"/>
  <c r="R11" i="9"/>
  <c r="T11" i="9" s="1"/>
  <c r="U11" i="9" s="1"/>
  <c r="R19" i="9"/>
  <c r="T19" i="9" s="1"/>
  <c r="U19" i="9" s="1"/>
  <c r="R28" i="9"/>
  <c r="T28" i="9" s="1"/>
  <c r="U28" i="9" s="1"/>
  <c r="R37" i="9"/>
  <c r="T37" i="9" s="1"/>
  <c r="U37" i="9" s="1"/>
  <c r="R51" i="9"/>
  <c r="T51" i="9" s="1"/>
  <c r="U51" i="9" s="1"/>
  <c r="R62" i="9"/>
  <c r="T62" i="9" s="1"/>
  <c r="U62" i="9" s="1"/>
  <c r="R66" i="9"/>
  <c r="T66" i="9" s="1"/>
  <c r="U66" i="9" s="1"/>
  <c r="R71" i="9"/>
  <c r="T71" i="9" s="1"/>
  <c r="U71" i="9" s="1"/>
  <c r="R75" i="9"/>
  <c r="T75" i="9" s="1"/>
  <c r="U75" i="9" s="1"/>
  <c r="R79" i="9"/>
  <c r="T79" i="9" s="1"/>
  <c r="U79" i="9" s="1"/>
  <c r="R85" i="9"/>
  <c r="T85" i="9" s="1"/>
  <c r="U85" i="9" s="1"/>
  <c r="R89" i="9"/>
  <c r="T89" i="9" s="1"/>
  <c r="U89" i="9" s="1"/>
  <c r="R93" i="9"/>
  <c r="T93" i="9" s="1"/>
  <c r="U93" i="9" s="1"/>
  <c r="R98" i="9"/>
  <c r="T98" i="9" s="1"/>
  <c r="U98" i="9" s="1"/>
  <c r="R102" i="9"/>
  <c r="T102" i="9" s="1"/>
  <c r="U102" i="9" s="1"/>
  <c r="R107" i="9"/>
  <c r="T107" i="9" s="1"/>
  <c r="U107" i="9" s="1"/>
  <c r="S97" i="9"/>
  <c r="S99" i="9"/>
  <c r="S101" i="9"/>
  <c r="S103" i="9"/>
  <c r="S106" i="9"/>
  <c r="S84" i="9"/>
  <c r="S86" i="9"/>
  <c r="S88" i="9"/>
  <c r="S90" i="9"/>
  <c r="S92" i="9"/>
  <c r="S95" i="9"/>
  <c r="S70" i="9"/>
  <c r="S72" i="9"/>
  <c r="S74" i="9"/>
  <c r="S76" i="9"/>
  <c r="S78" i="9"/>
  <c r="S81" i="9"/>
  <c r="S61" i="9"/>
  <c r="S63" i="9"/>
  <c r="S65" i="9"/>
  <c r="S68" i="9"/>
  <c r="R13" i="9"/>
  <c r="T13" i="9" s="1"/>
  <c r="U13" i="9" s="1"/>
  <c r="R17" i="9"/>
  <c r="T17" i="9" s="1"/>
  <c r="U17" i="9" s="1"/>
  <c r="R22" i="9"/>
  <c r="T22" i="9" s="1"/>
  <c r="U22" i="9" s="1"/>
  <c r="R26" i="9"/>
  <c r="T26" i="9" s="1"/>
  <c r="U26" i="9" s="1"/>
  <c r="R30" i="9"/>
  <c r="T30" i="9" s="1"/>
  <c r="U30" i="9" s="1"/>
  <c r="R35" i="9"/>
  <c r="T35" i="9" s="1"/>
  <c r="U35" i="9" s="1"/>
  <c r="R39" i="9"/>
  <c r="T39" i="9" s="1"/>
  <c r="U39" i="9" s="1"/>
  <c r="R44" i="9"/>
  <c r="T44" i="9" s="1"/>
  <c r="U44" i="9" s="1"/>
  <c r="R45" i="9"/>
  <c r="T45" i="9" s="1"/>
  <c r="U45" i="9" s="1"/>
  <c r="R49" i="9"/>
  <c r="T49" i="9" s="1"/>
  <c r="U49" i="9" s="1"/>
  <c r="R53" i="9"/>
  <c r="T53" i="9" s="1"/>
  <c r="U53" i="9" s="1"/>
  <c r="R54" i="9"/>
  <c r="T54" i="9" s="1"/>
  <c r="U54" i="9" s="1"/>
  <c r="R55" i="9"/>
  <c r="T55" i="9" s="1"/>
  <c r="U55" i="9" s="1"/>
  <c r="R59" i="9"/>
  <c r="T59" i="9" s="1"/>
  <c r="U59" i="9" s="1"/>
  <c r="S56" i="9"/>
  <c r="S58" i="9"/>
  <c r="S46" i="9"/>
  <c r="S48" i="9"/>
  <c r="S50" i="9"/>
  <c r="S52" i="9"/>
  <c r="S34" i="9"/>
  <c r="S36" i="9"/>
  <c r="S38" i="9"/>
  <c r="S40" i="9"/>
  <c r="S43" i="9"/>
  <c r="S23" i="9"/>
  <c r="S25" i="9"/>
  <c r="S27" i="9"/>
  <c r="S29" i="9"/>
  <c r="S32" i="9"/>
  <c r="S12" i="9"/>
  <c r="S14" i="9"/>
  <c r="S16" i="9"/>
  <c r="S18" i="9"/>
  <c r="S21" i="9"/>
  <c r="R27" i="8"/>
  <c r="T27" i="8" s="1"/>
  <c r="U27" i="8" s="1"/>
  <c r="R36" i="8"/>
  <c r="T36" i="8" s="1"/>
  <c r="U36" i="8" s="1"/>
  <c r="R42" i="8"/>
  <c r="T42" i="8" s="1"/>
  <c r="U42" i="8" s="1"/>
  <c r="R52" i="8"/>
  <c r="T52" i="8" s="1"/>
  <c r="U52" i="8" s="1"/>
  <c r="R64" i="8"/>
  <c r="T64" i="8" s="1"/>
  <c r="U64" i="8" s="1"/>
  <c r="R68" i="8"/>
  <c r="T68" i="8" s="1"/>
  <c r="U68" i="8" s="1"/>
  <c r="R73" i="8"/>
  <c r="T73" i="8" s="1"/>
  <c r="U73" i="8" s="1"/>
  <c r="R77" i="8"/>
  <c r="T77" i="8" s="1"/>
  <c r="U77" i="8" s="1"/>
  <c r="R81" i="8"/>
  <c r="T81" i="8" s="1"/>
  <c r="U81" i="8" s="1"/>
  <c r="R85" i="8"/>
  <c r="T85" i="8" s="1"/>
  <c r="U85" i="8" s="1"/>
  <c r="S90" i="8"/>
  <c r="R91" i="8"/>
  <c r="T91" i="8" s="1"/>
  <c r="U91" i="8" s="1"/>
  <c r="S94" i="8"/>
  <c r="R95" i="8"/>
  <c r="T95" i="8" s="1"/>
  <c r="U95" i="8" s="1"/>
  <c r="R99" i="8"/>
  <c r="T99" i="8" s="1"/>
  <c r="U99" i="8" s="1"/>
  <c r="R103" i="8"/>
  <c r="T103" i="8" s="1"/>
  <c r="U103" i="8" s="1"/>
  <c r="R107" i="8"/>
  <c r="T107" i="8" s="1"/>
  <c r="U107" i="8" s="1"/>
  <c r="R111" i="8"/>
  <c r="T111" i="8" s="1"/>
  <c r="U111" i="8" s="1"/>
  <c r="R116" i="8"/>
  <c r="T116" i="8" s="1"/>
  <c r="U116" i="8" s="1"/>
  <c r="S96" i="8"/>
  <c r="S98" i="8"/>
  <c r="S100" i="8"/>
  <c r="S102" i="8"/>
  <c r="S104" i="8"/>
  <c r="S106" i="8"/>
  <c r="S108" i="8"/>
  <c r="S110" i="8"/>
  <c r="S112" i="8"/>
  <c r="S115" i="8"/>
  <c r="S76" i="8"/>
  <c r="S78" i="8"/>
  <c r="S80" i="8"/>
  <c r="S82" i="8"/>
  <c r="S84" i="8"/>
  <c r="S87" i="8"/>
  <c r="S63" i="8"/>
  <c r="S65" i="8"/>
  <c r="S67" i="8"/>
  <c r="S69" i="8"/>
  <c r="S71" i="8"/>
  <c r="S74" i="8"/>
  <c r="R40" i="8"/>
  <c r="T40" i="8" s="1"/>
  <c r="U40" i="8" s="1"/>
  <c r="R44" i="8"/>
  <c r="T44" i="8" s="1"/>
  <c r="U44" i="8" s="1"/>
  <c r="R50" i="8"/>
  <c r="T50" i="8" s="1"/>
  <c r="U50" i="8" s="1"/>
  <c r="R54" i="8"/>
  <c r="T54" i="8" s="1"/>
  <c r="U54" i="8" s="1"/>
  <c r="R58" i="8"/>
  <c r="T58" i="8" s="1"/>
  <c r="U58" i="8" s="1"/>
  <c r="R25" i="8"/>
  <c r="T25" i="8" s="1"/>
  <c r="U25" i="8" s="1"/>
  <c r="R29" i="8"/>
  <c r="T29" i="8" s="1"/>
  <c r="U29" i="8" s="1"/>
  <c r="R33" i="8"/>
  <c r="T33" i="8" s="1"/>
  <c r="U33" i="8" s="1"/>
  <c r="R61" i="8"/>
  <c r="T61" i="8" s="1"/>
  <c r="U61" i="8" s="1"/>
  <c r="S49" i="8"/>
  <c r="S51" i="8"/>
  <c r="S53" i="8"/>
  <c r="S55" i="8"/>
  <c r="S57" i="8"/>
  <c r="S60" i="8"/>
  <c r="S39" i="8"/>
  <c r="S41" i="8"/>
  <c r="S43" i="8"/>
  <c r="S46" i="8"/>
  <c r="R26" i="8"/>
  <c r="T26" i="8" s="1"/>
  <c r="U26" i="8" s="1"/>
  <c r="R28" i="8"/>
  <c r="T28" i="8" s="1"/>
  <c r="U28" i="8" s="1"/>
  <c r="R30" i="8"/>
  <c r="T30" i="8" s="1"/>
  <c r="U30" i="8" s="1"/>
  <c r="R32" i="8"/>
  <c r="T32" i="8" s="1"/>
  <c r="U32" i="8" s="1"/>
  <c r="R34" i="8"/>
  <c r="T34" i="8" s="1"/>
  <c r="U34" i="8" s="1"/>
  <c r="R37" i="8"/>
  <c r="T37" i="8" s="1"/>
  <c r="U37" i="8" s="1"/>
  <c r="L11" i="8" l="1"/>
  <c r="M11" i="8"/>
  <c r="L12" i="8"/>
  <c r="M12" i="8"/>
  <c r="L13" i="8"/>
  <c r="M13" i="8"/>
  <c r="L14" i="8"/>
  <c r="M14" i="8"/>
  <c r="L15" i="8"/>
  <c r="M15" i="8"/>
  <c r="L16" i="8"/>
  <c r="M16" i="8"/>
  <c r="L17" i="8"/>
  <c r="M17" i="8"/>
  <c r="L18" i="8"/>
  <c r="M18" i="8"/>
  <c r="L19" i="8"/>
  <c r="M19" i="8"/>
  <c r="L20" i="8"/>
  <c r="M20" i="8"/>
  <c r="L21" i="8"/>
  <c r="M21" i="8"/>
  <c r="L23" i="8"/>
  <c r="M23" i="8"/>
  <c r="L24" i="8"/>
  <c r="M24" i="8"/>
  <c r="J11" i="8"/>
  <c r="J12" i="8"/>
  <c r="J13" i="8"/>
  <c r="J14" i="8"/>
  <c r="J15" i="8"/>
  <c r="J16" i="8"/>
  <c r="J17" i="8"/>
  <c r="J18" i="8"/>
  <c r="J19" i="8"/>
  <c r="J20" i="8"/>
  <c r="J21" i="8"/>
  <c r="J23" i="8"/>
  <c r="J24" i="8"/>
  <c r="G11" i="8"/>
  <c r="G12" i="8"/>
  <c r="G13" i="8"/>
  <c r="G14" i="8"/>
  <c r="G15" i="8"/>
  <c r="G16" i="8"/>
  <c r="G17" i="8"/>
  <c r="G18" i="8"/>
  <c r="G19" i="8"/>
  <c r="G20" i="8"/>
  <c r="G21" i="8"/>
  <c r="G23" i="8"/>
  <c r="G24" i="8"/>
  <c r="Q24" i="8"/>
  <c r="S24" i="8" s="1"/>
  <c r="Q23" i="8"/>
  <c r="R23" i="8" s="1"/>
  <c r="T23" i="8" s="1"/>
  <c r="U23" i="8" s="1"/>
  <c r="Q21" i="8"/>
  <c r="S21" i="8" s="1"/>
  <c r="Q20" i="8"/>
  <c r="R20" i="8" s="1"/>
  <c r="T20" i="8" s="1"/>
  <c r="U20" i="8" s="1"/>
  <c r="Q19" i="8"/>
  <c r="S19" i="8" s="1"/>
  <c r="Q18" i="8"/>
  <c r="R18" i="8" s="1"/>
  <c r="T18" i="8" s="1"/>
  <c r="U18" i="8" s="1"/>
  <c r="R17" i="8"/>
  <c r="T17" i="8" s="1"/>
  <c r="U17" i="8" s="1"/>
  <c r="Q17" i="8"/>
  <c r="S17" i="8" s="1"/>
  <c r="Q16" i="8"/>
  <c r="R16" i="8" s="1"/>
  <c r="T16" i="8" s="1"/>
  <c r="U16" i="8" s="1"/>
  <c r="Q15" i="8"/>
  <c r="S15" i="8" s="1"/>
  <c r="Q14" i="8"/>
  <c r="R14" i="8" s="1"/>
  <c r="T14" i="8" s="1"/>
  <c r="U14" i="8" s="1"/>
  <c r="Q13" i="8"/>
  <c r="S13" i="8" s="1"/>
  <c r="Q12" i="8"/>
  <c r="R12" i="8" s="1"/>
  <c r="T12" i="8" s="1"/>
  <c r="U12" i="8" s="1"/>
  <c r="Q11" i="8"/>
  <c r="S11" i="8" s="1"/>
  <c r="G11" i="7"/>
  <c r="G12" i="7"/>
  <c r="G13" i="7"/>
  <c r="G14" i="7"/>
  <c r="G15" i="7"/>
  <c r="G16" i="7"/>
  <c r="G17" i="7"/>
  <c r="G18" i="7"/>
  <c r="G19" i="7"/>
  <c r="G20" i="7"/>
  <c r="G21" i="7"/>
  <c r="G23" i="7"/>
  <c r="G24" i="7"/>
  <c r="G25" i="7"/>
  <c r="G26" i="7"/>
  <c r="G27" i="7"/>
  <c r="G28" i="7"/>
  <c r="G29" i="7"/>
  <c r="G30" i="7"/>
  <c r="G31" i="7"/>
  <c r="G32" i="7"/>
  <c r="G33"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4" i="7"/>
  <c r="G65" i="7"/>
  <c r="G66" i="7"/>
  <c r="G67" i="7"/>
  <c r="G68" i="7"/>
  <c r="G69" i="7"/>
  <c r="G70" i="7"/>
  <c r="G71" i="7"/>
  <c r="G72" i="7"/>
  <c r="G73" i="7"/>
  <c r="G74" i="7"/>
  <c r="G76" i="7"/>
  <c r="G77" i="7"/>
  <c r="G78" i="7"/>
  <c r="G79" i="7"/>
  <c r="G80" i="7"/>
  <c r="G81" i="7"/>
  <c r="G82" i="7"/>
  <c r="G83" i="7"/>
  <c r="G84" i="7"/>
  <c r="G85" i="7"/>
  <c r="G86" i="7"/>
  <c r="G87" i="7"/>
  <c r="G89" i="7"/>
  <c r="G90" i="7"/>
  <c r="G91" i="7"/>
  <c r="G92" i="7"/>
  <c r="G93" i="7"/>
  <c r="G94" i="7"/>
  <c r="G95" i="7"/>
  <c r="G96" i="7"/>
  <c r="G97" i="7"/>
  <c r="G98" i="7"/>
  <c r="G99" i="7"/>
  <c r="G101" i="7"/>
  <c r="G102" i="7"/>
  <c r="AB102" i="7"/>
  <c r="W102" i="7"/>
  <c r="Q102" i="7"/>
  <c r="S102" i="7" s="1"/>
  <c r="M102" i="7"/>
  <c r="L102" i="7"/>
  <c r="J102" i="7"/>
  <c r="AB101" i="7"/>
  <c r="W101" i="7"/>
  <c r="Q101" i="7"/>
  <c r="R101" i="7" s="1"/>
  <c r="T101" i="7" s="1"/>
  <c r="U101" i="7" s="1"/>
  <c r="M101" i="7"/>
  <c r="L101" i="7"/>
  <c r="J101" i="7"/>
  <c r="AB99" i="7"/>
  <c r="W99" i="7"/>
  <c r="R99" i="7"/>
  <c r="T99" i="7" s="1"/>
  <c r="U99" i="7" s="1"/>
  <c r="Q99" i="7"/>
  <c r="S99" i="7" s="1"/>
  <c r="M99" i="7"/>
  <c r="L99" i="7"/>
  <c r="J99" i="7"/>
  <c r="AB98" i="7"/>
  <c r="W98" i="7"/>
  <c r="Q98" i="7"/>
  <c r="R98" i="7" s="1"/>
  <c r="T98" i="7" s="1"/>
  <c r="U98" i="7" s="1"/>
  <c r="M98" i="7"/>
  <c r="L98" i="7"/>
  <c r="J98" i="7"/>
  <c r="AB97" i="7"/>
  <c r="W97" i="7"/>
  <c r="Q97" i="7"/>
  <c r="S97" i="7" s="1"/>
  <c r="M97" i="7"/>
  <c r="L97" i="7"/>
  <c r="J97" i="7"/>
  <c r="AB96" i="7"/>
  <c r="W96" i="7"/>
  <c r="Q96" i="7"/>
  <c r="R96" i="7" s="1"/>
  <c r="T96" i="7" s="1"/>
  <c r="U96" i="7" s="1"/>
  <c r="M96" i="7"/>
  <c r="L96" i="7"/>
  <c r="J96" i="7"/>
  <c r="AB95" i="7"/>
  <c r="W95" i="7"/>
  <c r="R95" i="7"/>
  <c r="T95" i="7" s="1"/>
  <c r="U95" i="7" s="1"/>
  <c r="Q95" i="7"/>
  <c r="S95" i="7" s="1"/>
  <c r="M95" i="7"/>
  <c r="L95" i="7"/>
  <c r="J95" i="7"/>
  <c r="AB94" i="7"/>
  <c r="W94" i="7"/>
  <c r="Q94" i="7"/>
  <c r="R94" i="7" s="1"/>
  <c r="T94" i="7" s="1"/>
  <c r="U94" i="7" s="1"/>
  <c r="M94" i="7"/>
  <c r="L94" i="7"/>
  <c r="J94" i="7"/>
  <c r="AB93" i="7"/>
  <c r="W93" i="7"/>
  <c r="Q93" i="7"/>
  <c r="S93" i="7" s="1"/>
  <c r="M93" i="7"/>
  <c r="L93" i="7"/>
  <c r="J93" i="7"/>
  <c r="AB92" i="7"/>
  <c r="W92" i="7"/>
  <c r="Q92" i="7"/>
  <c r="R92" i="7" s="1"/>
  <c r="T92" i="7" s="1"/>
  <c r="U92" i="7" s="1"/>
  <c r="M92" i="7"/>
  <c r="L92" i="7"/>
  <c r="J92" i="7"/>
  <c r="AB91" i="7"/>
  <c r="W91" i="7"/>
  <c r="R91" i="7"/>
  <c r="T91" i="7" s="1"/>
  <c r="U91" i="7" s="1"/>
  <c r="Q91" i="7"/>
  <c r="S91" i="7" s="1"/>
  <c r="M91" i="7"/>
  <c r="L91" i="7"/>
  <c r="J91" i="7"/>
  <c r="AB90" i="7"/>
  <c r="W90" i="7"/>
  <c r="Q90" i="7"/>
  <c r="S90" i="7" s="1"/>
  <c r="M90" i="7"/>
  <c r="L90" i="7"/>
  <c r="J90" i="7"/>
  <c r="AB89" i="7"/>
  <c r="W89" i="7"/>
  <c r="Q89" i="7"/>
  <c r="R89" i="7" s="1"/>
  <c r="T89" i="7" s="1"/>
  <c r="U89" i="7" s="1"/>
  <c r="M89" i="7"/>
  <c r="L89" i="7"/>
  <c r="J89" i="7"/>
  <c r="AB87" i="7"/>
  <c r="W87" i="7"/>
  <c r="R87" i="7"/>
  <c r="T87" i="7" s="1"/>
  <c r="U87" i="7" s="1"/>
  <c r="Q87" i="7"/>
  <c r="S87" i="7" s="1"/>
  <c r="M87" i="7"/>
  <c r="L87" i="7"/>
  <c r="J87" i="7"/>
  <c r="AB86" i="7"/>
  <c r="W86" i="7"/>
  <c r="Q86" i="7"/>
  <c r="R86" i="7" s="1"/>
  <c r="T86" i="7" s="1"/>
  <c r="U86" i="7" s="1"/>
  <c r="M86" i="7"/>
  <c r="L86" i="7"/>
  <c r="J86" i="7"/>
  <c r="AB85" i="7"/>
  <c r="W85" i="7"/>
  <c r="Q85" i="7"/>
  <c r="S85" i="7" s="1"/>
  <c r="M85" i="7"/>
  <c r="L85" i="7"/>
  <c r="J85" i="7"/>
  <c r="AB84" i="7"/>
  <c r="W84" i="7"/>
  <c r="Q84" i="7"/>
  <c r="R84" i="7" s="1"/>
  <c r="T84" i="7" s="1"/>
  <c r="U84" i="7" s="1"/>
  <c r="M84" i="7"/>
  <c r="L84" i="7"/>
  <c r="J84" i="7"/>
  <c r="AB83" i="7"/>
  <c r="W83" i="7"/>
  <c r="R83" i="7"/>
  <c r="T83" i="7" s="1"/>
  <c r="U83" i="7" s="1"/>
  <c r="Q83" i="7"/>
  <c r="S83" i="7" s="1"/>
  <c r="M83" i="7"/>
  <c r="L83" i="7"/>
  <c r="J83" i="7"/>
  <c r="AB82" i="7"/>
  <c r="W82" i="7"/>
  <c r="Q82" i="7"/>
  <c r="R82" i="7" s="1"/>
  <c r="T82" i="7" s="1"/>
  <c r="U82" i="7" s="1"/>
  <c r="M82" i="7"/>
  <c r="L82" i="7"/>
  <c r="J82" i="7"/>
  <c r="AB81" i="7"/>
  <c r="W81" i="7"/>
  <c r="Q81" i="7"/>
  <c r="S81" i="7" s="1"/>
  <c r="M81" i="7"/>
  <c r="L81" i="7"/>
  <c r="J81" i="7"/>
  <c r="AB80" i="7"/>
  <c r="W80" i="7"/>
  <c r="Q80" i="7"/>
  <c r="R80" i="7" s="1"/>
  <c r="T80" i="7" s="1"/>
  <c r="U80" i="7" s="1"/>
  <c r="M80" i="7"/>
  <c r="L80" i="7"/>
  <c r="J80" i="7"/>
  <c r="AB79" i="7"/>
  <c r="W79" i="7"/>
  <c r="R79" i="7"/>
  <c r="T79" i="7" s="1"/>
  <c r="U79" i="7" s="1"/>
  <c r="Q79" i="7"/>
  <c r="S79" i="7" s="1"/>
  <c r="M79" i="7"/>
  <c r="L79" i="7"/>
  <c r="J79" i="7"/>
  <c r="AB78" i="7"/>
  <c r="W78" i="7"/>
  <c r="Q78" i="7"/>
  <c r="R78" i="7" s="1"/>
  <c r="T78" i="7" s="1"/>
  <c r="U78" i="7" s="1"/>
  <c r="M78" i="7"/>
  <c r="L78" i="7"/>
  <c r="J78" i="7"/>
  <c r="AB77" i="7"/>
  <c r="W77" i="7"/>
  <c r="Q77" i="7"/>
  <c r="S77" i="7" s="1"/>
  <c r="M77" i="7"/>
  <c r="L77" i="7"/>
  <c r="J77" i="7"/>
  <c r="AB76" i="7"/>
  <c r="W76" i="7"/>
  <c r="Q76" i="7"/>
  <c r="R76" i="7" s="1"/>
  <c r="T76" i="7" s="1"/>
  <c r="U76" i="7" s="1"/>
  <c r="M76" i="7"/>
  <c r="L76" i="7"/>
  <c r="J76" i="7"/>
  <c r="AB74" i="7"/>
  <c r="W74" i="7"/>
  <c r="R74" i="7"/>
  <c r="T74" i="7" s="1"/>
  <c r="U74" i="7" s="1"/>
  <c r="Q74" i="7"/>
  <c r="S74" i="7" s="1"/>
  <c r="M74" i="7"/>
  <c r="L74" i="7"/>
  <c r="J74" i="7"/>
  <c r="AB73" i="7"/>
  <c r="W73" i="7"/>
  <c r="Q73" i="7"/>
  <c r="R73" i="7" s="1"/>
  <c r="T73" i="7" s="1"/>
  <c r="U73" i="7" s="1"/>
  <c r="M73" i="7"/>
  <c r="L73" i="7"/>
  <c r="J73" i="7"/>
  <c r="AB72" i="7"/>
  <c r="W72" i="7"/>
  <c r="Q72" i="7"/>
  <c r="S72" i="7" s="1"/>
  <c r="M72" i="7"/>
  <c r="L72" i="7"/>
  <c r="J72" i="7"/>
  <c r="AB71" i="7"/>
  <c r="W71" i="7"/>
  <c r="Q71" i="7"/>
  <c r="R71" i="7" s="1"/>
  <c r="T71" i="7" s="1"/>
  <c r="U71" i="7" s="1"/>
  <c r="M71" i="7"/>
  <c r="L71" i="7"/>
  <c r="J71" i="7"/>
  <c r="AB70" i="7"/>
  <c r="W70" i="7"/>
  <c r="R70" i="7"/>
  <c r="T70" i="7" s="1"/>
  <c r="U70" i="7" s="1"/>
  <c r="Q70" i="7"/>
  <c r="S70" i="7" s="1"/>
  <c r="M70" i="7"/>
  <c r="L70" i="7"/>
  <c r="J70" i="7"/>
  <c r="AB69" i="7"/>
  <c r="W69" i="7"/>
  <c r="Q69" i="7"/>
  <c r="R69" i="7" s="1"/>
  <c r="T69" i="7" s="1"/>
  <c r="U69" i="7" s="1"/>
  <c r="M69" i="7"/>
  <c r="L69" i="7"/>
  <c r="J69" i="7"/>
  <c r="AB68" i="7"/>
  <c r="W68" i="7"/>
  <c r="Q68" i="7"/>
  <c r="S68" i="7" s="1"/>
  <c r="M68" i="7"/>
  <c r="L68" i="7"/>
  <c r="J68" i="7"/>
  <c r="AB67" i="7"/>
  <c r="W67" i="7"/>
  <c r="Q67" i="7"/>
  <c r="R67" i="7" s="1"/>
  <c r="T67" i="7" s="1"/>
  <c r="U67" i="7" s="1"/>
  <c r="M67" i="7"/>
  <c r="L67" i="7"/>
  <c r="J67" i="7"/>
  <c r="AB66" i="7"/>
  <c r="W66" i="7"/>
  <c r="R66" i="7"/>
  <c r="T66" i="7" s="1"/>
  <c r="U66" i="7" s="1"/>
  <c r="Q66" i="7"/>
  <c r="S66" i="7" s="1"/>
  <c r="M66" i="7"/>
  <c r="L66" i="7"/>
  <c r="J66" i="7"/>
  <c r="D66" i="7"/>
  <c r="C66" i="7"/>
  <c r="AB65" i="7"/>
  <c r="W65" i="7"/>
  <c r="Q65" i="7"/>
  <c r="S65" i="7" s="1"/>
  <c r="M65" i="7"/>
  <c r="L65" i="7"/>
  <c r="J65" i="7"/>
  <c r="AB64" i="7"/>
  <c r="W64" i="7"/>
  <c r="Q64" i="7"/>
  <c r="R64" i="7" s="1"/>
  <c r="T64" i="7" s="1"/>
  <c r="U64" i="7" s="1"/>
  <c r="M64" i="7"/>
  <c r="L64" i="7"/>
  <c r="J64" i="7"/>
  <c r="AB62" i="7"/>
  <c r="W62" i="7"/>
  <c r="R62" i="7"/>
  <c r="T62" i="7" s="1"/>
  <c r="U62" i="7" s="1"/>
  <c r="Q62" i="7"/>
  <c r="S62" i="7" s="1"/>
  <c r="M62" i="7"/>
  <c r="L62" i="7"/>
  <c r="J62" i="7"/>
  <c r="AB61" i="7"/>
  <c r="W61" i="7"/>
  <c r="Q61" i="7"/>
  <c r="R61" i="7" s="1"/>
  <c r="T61" i="7" s="1"/>
  <c r="U61" i="7" s="1"/>
  <c r="M61" i="7"/>
  <c r="L61" i="7"/>
  <c r="J61" i="7"/>
  <c r="AB60" i="7"/>
  <c r="W60" i="7"/>
  <c r="Q60" i="7"/>
  <c r="S60" i="7" s="1"/>
  <c r="M60" i="7"/>
  <c r="L60" i="7"/>
  <c r="J60" i="7"/>
  <c r="AB59" i="7"/>
  <c r="W59" i="7"/>
  <c r="Q59" i="7"/>
  <c r="R59" i="7" s="1"/>
  <c r="T59" i="7" s="1"/>
  <c r="U59" i="7" s="1"/>
  <c r="M59" i="7"/>
  <c r="L59" i="7"/>
  <c r="J59" i="7"/>
  <c r="AB58" i="7"/>
  <c r="W58" i="7"/>
  <c r="R58" i="7"/>
  <c r="T58" i="7" s="1"/>
  <c r="U58" i="7" s="1"/>
  <c r="Q58" i="7"/>
  <c r="S58" i="7" s="1"/>
  <c r="M58" i="7"/>
  <c r="L58" i="7"/>
  <c r="J58" i="7"/>
  <c r="AB57" i="7"/>
  <c r="W57" i="7"/>
  <c r="Q57" i="7"/>
  <c r="R57" i="7" s="1"/>
  <c r="T57" i="7" s="1"/>
  <c r="U57" i="7" s="1"/>
  <c r="M57" i="7"/>
  <c r="L57" i="7"/>
  <c r="J57" i="7"/>
  <c r="AB56" i="7"/>
  <c r="W56" i="7"/>
  <c r="Q56" i="7"/>
  <c r="S56" i="7" s="1"/>
  <c r="M56" i="7"/>
  <c r="L56" i="7"/>
  <c r="J56" i="7"/>
  <c r="AB55" i="7"/>
  <c r="W55" i="7"/>
  <c r="Q55" i="7"/>
  <c r="R55" i="7" s="1"/>
  <c r="T55" i="7" s="1"/>
  <c r="U55" i="7" s="1"/>
  <c r="M55" i="7"/>
  <c r="L55" i="7"/>
  <c r="J55" i="7"/>
  <c r="AB54" i="7"/>
  <c r="W54" i="7"/>
  <c r="R54" i="7"/>
  <c r="T54" i="7" s="1"/>
  <c r="U54" i="7" s="1"/>
  <c r="Q54" i="7"/>
  <c r="S54" i="7" s="1"/>
  <c r="M54" i="7"/>
  <c r="L54" i="7"/>
  <c r="J54" i="7"/>
  <c r="AB53" i="7"/>
  <c r="W53" i="7"/>
  <c r="Q53" i="7"/>
  <c r="R53" i="7" s="1"/>
  <c r="T53" i="7" s="1"/>
  <c r="U53" i="7" s="1"/>
  <c r="M53" i="7"/>
  <c r="L53" i="7"/>
  <c r="J53" i="7"/>
  <c r="AB52" i="7"/>
  <c r="W52" i="7"/>
  <c r="Q52" i="7"/>
  <c r="S52" i="7" s="1"/>
  <c r="M52" i="7"/>
  <c r="L52" i="7"/>
  <c r="J52" i="7"/>
  <c r="D52" i="7"/>
  <c r="C52" i="7"/>
  <c r="R13" i="8" l="1"/>
  <c r="T13" i="8" s="1"/>
  <c r="U13" i="8" s="1"/>
  <c r="R21" i="8"/>
  <c r="T21" i="8" s="1"/>
  <c r="U21" i="8" s="1"/>
  <c r="R11" i="8"/>
  <c r="T11" i="8" s="1"/>
  <c r="U11" i="8" s="1"/>
  <c r="R15" i="8"/>
  <c r="T15" i="8" s="1"/>
  <c r="U15" i="8" s="1"/>
  <c r="R19" i="8"/>
  <c r="T19" i="8" s="1"/>
  <c r="U19" i="8" s="1"/>
  <c r="R24" i="8"/>
  <c r="T24" i="8" s="1"/>
  <c r="U24" i="8" s="1"/>
  <c r="S12" i="8"/>
  <c r="S14" i="8"/>
  <c r="S16" i="8"/>
  <c r="S18" i="8"/>
  <c r="S20" i="8"/>
  <c r="S23" i="8"/>
  <c r="R52" i="7"/>
  <c r="T52" i="7" s="1"/>
  <c r="U52" i="7" s="1"/>
  <c r="R56" i="7"/>
  <c r="T56" i="7" s="1"/>
  <c r="U56" i="7" s="1"/>
  <c r="R60" i="7"/>
  <c r="T60" i="7" s="1"/>
  <c r="U60" i="7" s="1"/>
  <c r="R65" i="7"/>
  <c r="T65" i="7" s="1"/>
  <c r="U65" i="7" s="1"/>
  <c r="R68" i="7"/>
  <c r="T68" i="7" s="1"/>
  <c r="U68" i="7" s="1"/>
  <c r="R72" i="7"/>
  <c r="T72" i="7" s="1"/>
  <c r="U72" i="7" s="1"/>
  <c r="R77" i="7"/>
  <c r="T77" i="7" s="1"/>
  <c r="U77" i="7" s="1"/>
  <c r="R81" i="7"/>
  <c r="T81" i="7" s="1"/>
  <c r="U81" i="7" s="1"/>
  <c r="R85" i="7"/>
  <c r="T85" i="7" s="1"/>
  <c r="U85" i="7" s="1"/>
  <c r="R90" i="7"/>
  <c r="T90" i="7" s="1"/>
  <c r="U90" i="7" s="1"/>
  <c r="R93" i="7"/>
  <c r="T93" i="7" s="1"/>
  <c r="U93" i="7" s="1"/>
  <c r="R97" i="7"/>
  <c r="T97" i="7" s="1"/>
  <c r="U97" i="7" s="1"/>
  <c r="R102" i="7"/>
  <c r="T102" i="7" s="1"/>
  <c r="U102" i="7" s="1"/>
  <c r="S92" i="7"/>
  <c r="S94" i="7"/>
  <c r="S96" i="7"/>
  <c r="S98" i="7"/>
  <c r="S101" i="7"/>
  <c r="S78" i="7"/>
  <c r="S80" i="7"/>
  <c r="S82" i="7"/>
  <c r="S84" i="7"/>
  <c r="S86" i="7"/>
  <c r="S89" i="7"/>
  <c r="S67" i="7"/>
  <c r="S69" i="7"/>
  <c r="S71" i="7"/>
  <c r="S73" i="7"/>
  <c r="S76" i="7"/>
  <c r="S53" i="7"/>
  <c r="S55" i="7"/>
  <c r="S57" i="7"/>
  <c r="S59" i="7"/>
  <c r="S61" i="7"/>
  <c r="S64" i="7"/>
  <c r="AB37" i="7" l="1"/>
  <c r="AB38" i="7"/>
  <c r="AB39" i="7"/>
  <c r="AB40" i="7"/>
  <c r="AB41" i="7"/>
  <c r="AB42" i="7"/>
  <c r="AB43" i="7"/>
  <c r="AB44" i="7"/>
  <c r="AB45" i="7"/>
  <c r="AB46" i="7"/>
  <c r="AB47" i="7"/>
  <c r="AB48" i="7"/>
  <c r="AB49" i="7"/>
  <c r="AB50" i="7"/>
  <c r="AB51" i="7"/>
  <c r="W37" i="7"/>
  <c r="W38" i="7"/>
  <c r="W39" i="7"/>
  <c r="W40" i="7"/>
  <c r="W41" i="7"/>
  <c r="W42" i="7"/>
  <c r="W43" i="7"/>
  <c r="W44" i="7"/>
  <c r="W45" i="7"/>
  <c r="W46" i="7"/>
  <c r="W47" i="7"/>
  <c r="W48" i="7"/>
  <c r="W49" i="7"/>
  <c r="W50" i="7"/>
  <c r="W51" i="7"/>
  <c r="L37" i="7"/>
  <c r="M37" i="7"/>
  <c r="L38" i="7"/>
  <c r="M38" i="7"/>
  <c r="L39" i="7"/>
  <c r="M39" i="7"/>
  <c r="L40" i="7"/>
  <c r="M40" i="7"/>
  <c r="L41" i="7"/>
  <c r="M41" i="7"/>
  <c r="L42" i="7"/>
  <c r="M42" i="7"/>
  <c r="L43" i="7"/>
  <c r="M43" i="7"/>
  <c r="L44" i="7"/>
  <c r="M44" i="7"/>
  <c r="L45" i="7"/>
  <c r="M45" i="7"/>
  <c r="L46" i="7"/>
  <c r="M46" i="7"/>
  <c r="L47" i="7"/>
  <c r="M47" i="7"/>
  <c r="L48" i="7"/>
  <c r="M48" i="7"/>
  <c r="L49" i="7"/>
  <c r="M49" i="7"/>
  <c r="L50" i="7"/>
  <c r="M50" i="7"/>
  <c r="L51" i="7"/>
  <c r="M51" i="7"/>
  <c r="J37" i="7"/>
  <c r="J38" i="7"/>
  <c r="J39" i="7"/>
  <c r="J40" i="7"/>
  <c r="J41" i="7"/>
  <c r="J42" i="7"/>
  <c r="J43" i="7"/>
  <c r="J44" i="7"/>
  <c r="J45" i="7"/>
  <c r="J46" i="7"/>
  <c r="J47" i="7"/>
  <c r="J48" i="7"/>
  <c r="J49" i="7"/>
  <c r="J50" i="7"/>
  <c r="J51" i="7"/>
  <c r="R51" i="7"/>
  <c r="T51" i="7" s="1"/>
  <c r="U51" i="7" s="1"/>
  <c r="Q51" i="7"/>
  <c r="S51" i="7" s="1"/>
  <c r="Q50" i="7"/>
  <c r="R50" i="7" s="1"/>
  <c r="T50" i="7" s="1"/>
  <c r="U50" i="7" s="1"/>
  <c r="Q49" i="7"/>
  <c r="S49" i="7" s="1"/>
  <c r="Q48" i="7"/>
  <c r="S48" i="7" s="1"/>
  <c r="R47" i="7"/>
  <c r="T47" i="7" s="1"/>
  <c r="U47" i="7" s="1"/>
  <c r="Q47" i="7"/>
  <c r="S47" i="7" s="1"/>
  <c r="Q46" i="7"/>
  <c r="R46" i="7" s="1"/>
  <c r="T46" i="7" s="1"/>
  <c r="U46" i="7" s="1"/>
  <c r="Q45" i="7"/>
  <c r="S45" i="7" s="1"/>
  <c r="Q44" i="7"/>
  <c r="S44" i="7" s="1"/>
  <c r="R43" i="7"/>
  <c r="T43" i="7" s="1"/>
  <c r="U43" i="7" s="1"/>
  <c r="Q43" i="7"/>
  <c r="S43" i="7" s="1"/>
  <c r="Q42" i="7"/>
  <c r="R42" i="7" s="1"/>
  <c r="T42" i="7" s="1"/>
  <c r="U42" i="7" s="1"/>
  <c r="Q41" i="7"/>
  <c r="S41" i="7" s="1"/>
  <c r="Q40" i="7"/>
  <c r="S40" i="7" s="1"/>
  <c r="R39" i="7"/>
  <c r="T39" i="7" s="1"/>
  <c r="U39" i="7" s="1"/>
  <c r="Q39" i="7"/>
  <c r="S39" i="7" s="1"/>
  <c r="Q38" i="7"/>
  <c r="R38" i="7" s="1"/>
  <c r="T38" i="7" s="1"/>
  <c r="U38" i="7" s="1"/>
  <c r="Q37" i="7"/>
  <c r="S37" i="7" s="1"/>
  <c r="AB25" i="7"/>
  <c r="AB26" i="7"/>
  <c r="AB27" i="7"/>
  <c r="AB28" i="7"/>
  <c r="AB29" i="7"/>
  <c r="AB30" i="7"/>
  <c r="AB31" i="7"/>
  <c r="AB32" i="7"/>
  <c r="AB33" i="7"/>
  <c r="AB35" i="7"/>
  <c r="AB36" i="7"/>
  <c r="W25" i="7"/>
  <c r="W26" i="7"/>
  <c r="W27" i="7"/>
  <c r="W28" i="7"/>
  <c r="W29" i="7"/>
  <c r="W30" i="7"/>
  <c r="W31" i="7"/>
  <c r="W32" i="7"/>
  <c r="W33" i="7"/>
  <c r="W35" i="7"/>
  <c r="W36" i="7"/>
  <c r="L25" i="7"/>
  <c r="M25" i="7"/>
  <c r="L26" i="7"/>
  <c r="M26" i="7"/>
  <c r="L27" i="7"/>
  <c r="M27" i="7"/>
  <c r="L28" i="7"/>
  <c r="M28" i="7"/>
  <c r="L29" i="7"/>
  <c r="M29" i="7"/>
  <c r="L30" i="7"/>
  <c r="M30" i="7"/>
  <c r="L31" i="7"/>
  <c r="M31" i="7"/>
  <c r="L32" i="7"/>
  <c r="M32" i="7"/>
  <c r="L33" i="7"/>
  <c r="M33" i="7"/>
  <c r="L35" i="7"/>
  <c r="M35" i="7"/>
  <c r="L36" i="7"/>
  <c r="M36" i="7"/>
  <c r="J25" i="7"/>
  <c r="J26" i="7"/>
  <c r="J27" i="7"/>
  <c r="J28" i="7"/>
  <c r="J29" i="7"/>
  <c r="J30" i="7"/>
  <c r="J31" i="7"/>
  <c r="J32" i="7"/>
  <c r="J33" i="7"/>
  <c r="J35" i="7"/>
  <c r="J36" i="7"/>
  <c r="S36" i="7"/>
  <c r="Q36" i="7"/>
  <c r="R36" i="7" s="1"/>
  <c r="T36" i="7" s="1"/>
  <c r="U36" i="7" s="1"/>
  <c r="R35" i="7"/>
  <c r="T35" i="7" s="1"/>
  <c r="U35" i="7" s="1"/>
  <c r="Q35" i="7"/>
  <c r="S35" i="7" s="1"/>
  <c r="Q33" i="7"/>
  <c r="R33" i="7" s="1"/>
  <c r="T33" i="7" s="1"/>
  <c r="U33" i="7" s="1"/>
  <c r="Q32" i="7"/>
  <c r="S32" i="7" s="1"/>
  <c r="R31" i="7"/>
  <c r="T31" i="7" s="1"/>
  <c r="U31" i="7" s="1"/>
  <c r="Q31" i="7"/>
  <c r="S31" i="7" s="1"/>
  <c r="S30" i="7"/>
  <c r="Q30" i="7"/>
  <c r="R30" i="7" s="1"/>
  <c r="T30" i="7" s="1"/>
  <c r="U30" i="7" s="1"/>
  <c r="Q29" i="7"/>
  <c r="S29" i="7" s="1"/>
  <c r="Q28" i="7"/>
  <c r="S28" i="7" s="1"/>
  <c r="Q27" i="7"/>
  <c r="S27" i="7" s="1"/>
  <c r="R26" i="7"/>
  <c r="T26" i="7" s="1"/>
  <c r="U26" i="7" s="1"/>
  <c r="Q26" i="7"/>
  <c r="S26" i="7" s="1"/>
  <c r="Q25" i="7"/>
  <c r="R25" i="7" s="1"/>
  <c r="T25" i="7" s="1"/>
  <c r="U25" i="7" s="1"/>
  <c r="D25" i="7"/>
  <c r="C25" i="7"/>
  <c r="AB11" i="7"/>
  <c r="AB12" i="7"/>
  <c r="AB13" i="7"/>
  <c r="AB14" i="7"/>
  <c r="AB15" i="7"/>
  <c r="AB16" i="7"/>
  <c r="AB17" i="7"/>
  <c r="AB18" i="7"/>
  <c r="AB19" i="7"/>
  <c r="AB20" i="7"/>
  <c r="AB21" i="7"/>
  <c r="AB23" i="7"/>
  <c r="AB24" i="7"/>
  <c r="W11" i="7"/>
  <c r="W12" i="7"/>
  <c r="W13" i="7"/>
  <c r="W14" i="7"/>
  <c r="W15" i="7"/>
  <c r="W16" i="7"/>
  <c r="W17" i="7"/>
  <c r="W18" i="7"/>
  <c r="W19" i="7"/>
  <c r="W20" i="7"/>
  <c r="W21" i="7"/>
  <c r="W23" i="7"/>
  <c r="W24" i="7"/>
  <c r="L11" i="7"/>
  <c r="M11" i="7"/>
  <c r="L12" i="7"/>
  <c r="M12" i="7"/>
  <c r="L13" i="7"/>
  <c r="M13" i="7"/>
  <c r="L14" i="7"/>
  <c r="M14" i="7"/>
  <c r="L15" i="7"/>
  <c r="M15" i="7"/>
  <c r="L16" i="7"/>
  <c r="M16" i="7"/>
  <c r="L17" i="7"/>
  <c r="M17" i="7"/>
  <c r="L18" i="7"/>
  <c r="M18" i="7"/>
  <c r="L19" i="7"/>
  <c r="M19" i="7"/>
  <c r="L20" i="7"/>
  <c r="M20" i="7"/>
  <c r="L21" i="7"/>
  <c r="M21" i="7"/>
  <c r="L23" i="7"/>
  <c r="M23" i="7"/>
  <c r="L24" i="7"/>
  <c r="M24" i="7"/>
  <c r="J11" i="7"/>
  <c r="J12" i="7"/>
  <c r="J13" i="7"/>
  <c r="J14" i="7"/>
  <c r="J15" i="7"/>
  <c r="J16" i="7"/>
  <c r="J17" i="7"/>
  <c r="J18" i="7"/>
  <c r="J19" i="7"/>
  <c r="J20" i="7"/>
  <c r="J21" i="7"/>
  <c r="J23" i="7"/>
  <c r="J24" i="7"/>
  <c r="Q24" i="7"/>
  <c r="S24" i="7" s="1"/>
  <c r="Q23" i="7"/>
  <c r="S23" i="7" s="1"/>
  <c r="Q21" i="7"/>
  <c r="S21" i="7" s="1"/>
  <c r="Q20" i="7"/>
  <c r="S20" i="7" s="1"/>
  <c r="S19" i="7"/>
  <c r="Q19" i="7"/>
  <c r="R19" i="7" s="1"/>
  <c r="T19" i="7" s="1"/>
  <c r="U19" i="7" s="1"/>
  <c r="Q18" i="7"/>
  <c r="R18" i="7" s="1"/>
  <c r="T18" i="7" s="1"/>
  <c r="U18" i="7" s="1"/>
  <c r="Q17" i="7"/>
  <c r="S17" i="7" s="1"/>
  <c r="Q16" i="7"/>
  <c r="S16" i="7" s="1"/>
  <c r="Q15" i="7"/>
  <c r="S15" i="7" s="1"/>
  <c r="Q14" i="7"/>
  <c r="S14" i="7" s="1"/>
  <c r="Q13" i="7"/>
  <c r="S13" i="7" s="1"/>
  <c r="Q12" i="7"/>
  <c r="S12" i="7" s="1"/>
  <c r="S11" i="7"/>
  <c r="Q11" i="7"/>
  <c r="R11" i="7" s="1"/>
  <c r="T11" i="7" s="1"/>
  <c r="U11" i="7" s="1"/>
  <c r="D11" i="7"/>
  <c r="C11" i="7"/>
  <c r="S18" i="7" l="1"/>
  <c r="S38" i="7"/>
  <c r="S42" i="7"/>
  <c r="S46" i="7"/>
  <c r="S50" i="7"/>
  <c r="R13" i="7"/>
  <c r="T13" i="7" s="1"/>
  <c r="U13" i="7" s="1"/>
  <c r="R14" i="7"/>
  <c r="T14" i="7" s="1"/>
  <c r="U14" i="7" s="1"/>
  <c r="R17" i="7"/>
  <c r="T17" i="7" s="1"/>
  <c r="U17" i="7" s="1"/>
  <c r="R21" i="7"/>
  <c r="T21" i="7" s="1"/>
  <c r="U21" i="7" s="1"/>
  <c r="R23" i="7"/>
  <c r="T23" i="7" s="1"/>
  <c r="U23" i="7" s="1"/>
  <c r="R37" i="7"/>
  <c r="T37" i="7" s="1"/>
  <c r="U37" i="7" s="1"/>
  <c r="R41" i="7"/>
  <c r="T41" i="7" s="1"/>
  <c r="U41" i="7" s="1"/>
  <c r="R45" i="7"/>
  <c r="T45" i="7" s="1"/>
  <c r="U45" i="7" s="1"/>
  <c r="R49" i="7"/>
  <c r="T49" i="7" s="1"/>
  <c r="U49" i="7" s="1"/>
  <c r="R40" i="7"/>
  <c r="T40" i="7" s="1"/>
  <c r="U40" i="7" s="1"/>
  <c r="R44" i="7"/>
  <c r="T44" i="7" s="1"/>
  <c r="U44" i="7" s="1"/>
  <c r="R48" i="7"/>
  <c r="T48" i="7" s="1"/>
  <c r="U48" i="7" s="1"/>
  <c r="R15" i="7"/>
  <c r="T15" i="7" s="1"/>
  <c r="U15" i="7" s="1"/>
  <c r="R24" i="7"/>
  <c r="T24" i="7" s="1"/>
  <c r="U24" i="7" s="1"/>
  <c r="R27" i="7"/>
  <c r="T27" i="7" s="1"/>
  <c r="U27" i="7" s="1"/>
  <c r="R29" i="7"/>
  <c r="T29" i="7" s="1"/>
  <c r="U29" i="7" s="1"/>
  <c r="S25" i="7"/>
  <c r="R28" i="7"/>
  <c r="T28" i="7" s="1"/>
  <c r="U28" i="7" s="1"/>
  <c r="R32" i="7"/>
  <c r="T32" i="7" s="1"/>
  <c r="U32" i="7" s="1"/>
  <c r="S33" i="7"/>
  <c r="R12" i="7"/>
  <c r="T12" i="7" s="1"/>
  <c r="U12" i="7" s="1"/>
  <c r="R16" i="7"/>
  <c r="T16" i="7" s="1"/>
  <c r="U16" i="7" s="1"/>
  <c r="R20" i="7"/>
  <c r="T20" i="7" s="1"/>
  <c r="U20" i="7" s="1"/>
  <c r="AB76" i="6" l="1"/>
  <c r="AB77" i="6"/>
  <c r="AB78" i="6"/>
  <c r="AB79" i="6"/>
  <c r="AB80" i="6"/>
  <c r="AB81" i="6"/>
  <c r="AB82" i="6"/>
  <c r="AB83" i="6"/>
  <c r="AB84" i="6"/>
  <c r="AB85" i="6"/>
  <c r="AB86" i="6"/>
  <c r="AB88" i="6"/>
  <c r="AB89" i="6"/>
  <c r="AB90" i="6"/>
  <c r="AB91" i="6"/>
  <c r="AB92" i="6"/>
  <c r="AB93" i="6"/>
  <c r="AB94" i="6"/>
  <c r="AB95" i="6"/>
  <c r="AB96" i="6"/>
  <c r="AB97" i="6"/>
  <c r="AB98" i="6"/>
  <c r="AB99" i="6"/>
  <c r="AB100" i="6"/>
  <c r="AB102" i="6"/>
  <c r="AB103" i="6"/>
  <c r="AB104" i="6"/>
  <c r="AB105" i="6"/>
  <c r="AB106" i="6"/>
  <c r="AB107" i="6"/>
  <c r="AB108" i="6"/>
  <c r="AB109" i="6"/>
  <c r="AB110" i="6"/>
  <c r="AB111" i="6"/>
  <c r="AB112" i="6"/>
  <c r="AB113" i="6"/>
  <c r="AB114" i="6"/>
  <c r="AB116" i="6"/>
  <c r="AB117" i="6"/>
  <c r="W76" i="6"/>
  <c r="W77" i="6"/>
  <c r="W78" i="6"/>
  <c r="W79" i="6"/>
  <c r="W80" i="6"/>
  <c r="W81" i="6"/>
  <c r="W82" i="6"/>
  <c r="W83" i="6"/>
  <c r="W84" i="6"/>
  <c r="W85" i="6"/>
  <c r="W86" i="6"/>
  <c r="W88" i="6"/>
  <c r="W89" i="6"/>
  <c r="W90" i="6"/>
  <c r="W91" i="6"/>
  <c r="W92" i="6"/>
  <c r="W93" i="6"/>
  <c r="W94" i="6"/>
  <c r="W95" i="6"/>
  <c r="W96" i="6"/>
  <c r="W97" i="6"/>
  <c r="W98" i="6"/>
  <c r="W99" i="6"/>
  <c r="W100" i="6"/>
  <c r="W102" i="6"/>
  <c r="W103" i="6"/>
  <c r="W104" i="6"/>
  <c r="W105" i="6"/>
  <c r="W106" i="6"/>
  <c r="W107" i="6"/>
  <c r="W108" i="6"/>
  <c r="W109" i="6"/>
  <c r="W110" i="6"/>
  <c r="W111" i="6"/>
  <c r="W112" i="6"/>
  <c r="W113" i="6"/>
  <c r="W114" i="6"/>
  <c r="W116" i="6"/>
  <c r="W117" i="6"/>
  <c r="L76" i="6"/>
  <c r="M76" i="6"/>
  <c r="L77" i="6"/>
  <c r="M77" i="6"/>
  <c r="L78" i="6"/>
  <c r="M78" i="6"/>
  <c r="L79" i="6"/>
  <c r="M79" i="6"/>
  <c r="L80" i="6"/>
  <c r="M80" i="6"/>
  <c r="L81" i="6"/>
  <c r="M81" i="6"/>
  <c r="L82" i="6"/>
  <c r="M82" i="6"/>
  <c r="L83" i="6"/>
  <c r="M83" i="6"/>
  <c r="L84" i="6"/>
  <c r="M84" i="6"/>
  <c r="L85" i="6"/>
  <c r="M85" i="6"/>
  <c r="L86" i="6"/>
  <c r="M86" i="6"/>
  <c r="L88" i="6"/>
  <c r="M88" i="6"/>
  <c r="L89" i="6"/>
  <c r="M89" i="6"/>
  <c r="L90" i="6"/>
  <c r="M90" i="6"/>
  <c r="L91" i="6"/>
  <c r="M91" i="6"/>
  <c r="L92" i="6"/>
  <c r="M92" i="6"/>
  <c r="L93" i="6"/>
  <c r="M93" i="6"/>
  <c r="L94" i="6"/>
  <c r="M94" i="6"/>
  <c r="L95" i="6"/>
  <c r="M95" i="6"/>
  <c r="L96" i="6"/>
  <c r="M96" i="6"/>
  <c r="L97" i="6"/>
  <c r="M97" i="6"/>
  <c r="L98" i="6"/>
  <c r="M98" i="6"/>
  <c r="L99" i="6"/>
  <c r="M99" i="6"/>
  <c r="L100" i="6"/>
  <c r="M100" i="6"/>
  <c r="L102" i="6"/>
  <c r="M102" i="6"/>
  <c r="L103" i="6"/>
  <c r="M103" i="6"/>
  <c r="L104" i="6"/>
  <c r="M104" i="6"/>
  <c r="L105" i="6"/>
  <c r="M105" i="6"/>
  <c r="L106" i="6"/>
  <c r="M106" i="6"/>
  <c r="L107" i="6"/>
  <c r="M107" i="6"/>
  <c r="L108" i="6"/>
  <c r="M108" i="6"/>
  <c r="L109" i="6"/>
  <c r="M109" i="6"/>
  <c r="L110" i="6"/>
  <c r="M110" i="6"/>
  <c r="L111" i="6"/>
  <c r="M111" i="6"/>
  <c r="L112" i="6"/>
  <c r="M112" i="6"/>
  <c r="L113" i="6"/>
  <c r="M113" i="6"/>
  <c r="L114" i="6"/>
  <c r="M114" i="6"/>
  <c r="L116" i="6"/>
  <c r="M116" i="6"/>
  <c r="L117" i="6"/>
  <c r="M117" i="6"/>
  <c r="J76" i="6"/>
  <c r="J77" i="6"/>
  <c r="J78" i="6"/>
  <c r="J79" i="6"/>
  <c r="J80" i="6"/>
  <c r="J81" i="6"/>
  <c r="J82" i="6"/>
  <c r="J83" i="6"/>
  <c r="J84" i="6"/>
  <c r="J85" i="6"/>
  <c r="J86" i="6"/>
  <c r="J88" i="6"/>
  <c r="J89" i="6"/>
  <c r="J90" i="6"/>
  <c r="J91" i="6"/>
  <c r="J92" i="6"/>
  <c r="J93" i="6"/>
  <c r="J94" i="6"/>
  <c r="J95" i="6"/>
  <c r="J96" i="6"/>
  <c r="J97" i="6"/>
  <c r="J98" i="6"/>
  <c r="J99" i="6"/>
  <c r="J100" i="6"/>
  <c r="J102" i="6"/>
  <c r="J103" i="6"/>
  <c r="J104" i="6"/>
  <c r="J105" i="6"/>
  <c r="J106" i="6"/>
  <c r="J107" i="6"/>
  <c r="J108" i="6"/>
  <c r="J109" i="6"/>
  <c r="J110" i="6"/>
  <c r="J111" i="6"/>
  <c r="J112" i="6"/>
  <c r="J113" i="6"/>
  <c r="J114" i="6"/>
  <c r="J116" i="6"/>
  <c r="G76" i="6"/>
  <c r="G77" i="6"/>
  <c r="G78" i="6"/>
  <c r="G79" i="6"/>
  <c r="G80" i="6"/>
  <c r="G81" i="6"/>
  <c r="G82" i="6"/>
  <c r="G83" i="6"/>
  <c r="G84" i="6"/>
  <c r="G85" i="6"/>
  <c r="G86" i="6"/>
  <c r="G88" i="6"/>
  <c r="G89" i="6"/>
  <c r="G90" i="6"/>
  <c r="G91" i="6"/>
  <c r="G92" i="6"/>
  <c r="G93" i="6"/>
  <c r="G94" i="6"/>
  <c r="G95" i="6"/>
  <c r="G96" i="6"/>
  <c r="G97" i="6"/>
  <c r="G98" i="6"/>
  <c r="G99" i="6"/>
  <c r="G100" i="6"/>
  <c r="G102" i="6"/>
  <c r="G103" i="6"/>
  <c r="G104" i="6"/>
  <c r="G105" i="6"/>
  <c r="G106" i="6"/>
  <c r="G107" i="6"/>
  <c r="G108" i="6"/>
  <c r="G109" i="6"/>
  <c r="G110" i="6"/>
  <c r="G111" i="6"/>
  <c r="G112" i="6"/>
  <c r="G113" i="6"/>
  <c r="G114" i="6"/>
  <c r="G116" i="6"/>
  <c r="G117" i="6"/>
  <c r="Q117" i="6" l="1"/>
  <c r="S117" i="6" s="1"/>
  <c r="J117" i="6"/>
  <c r="Q116" i="6"/>
  <c r="S116" i="6" s="1"/>
  <c r="Q114" i="6"/>
  <c r="S114" i="6" s="1"/>
  <c r="Q113" i="6"/>
  <c r="S113" i="6" s="1"/>
  <c r="Q112" i="6"/>
  <c r="S112" i="6" s="1"/>
  <c r="Q111" i="6"/>
  <c r="R111" i="6" s="1"/>
  <c r="T111" i="6" s="1"/>
  <c r="U111" i="6" s="1"/>
  <c r="Q110" i="6"/>
  <c r="S110" i="6" s="1"/>
  <c r="Q109" i="6"/>
  <c r="S109" i="6" s="1"/>
  <c r="R108" i="6"/>
  <c r="T108" i="6" s="1"/>
  <c r="U108" i="6" s="1"/>
  <c r="Q108" i="6"/>
  <c r="S108" i="6" s="1"/>
  <c r="Q107" i="6"/>
  <c r="S107" i="6" s="1"/>
  <c r="Q106" i="6"/>
  <c r="S106" i="6" s="1"/>
  <c r="Q105" i="6"/>
  <c r="S105" i="6" s="1"/>
  <c r="Q104" i="6"/>
  <c r="S104" i="6" s="1"/>
  <c r="Q103" i="6"/>
  <c r="S103" i="6" s="1"/>
  <c r="Q102" i="6"/>
  <c r="S102" i="6" s="1"/>
  <c r="Q100" i="6"/>
  <c r="S100" i="6" s="1"/>
  <c r="Q99" i="6"/>
  <c r="R99" i="6" s="1"/>
  <c r="T99" i="6" s="1"/>
  <c r="U99" i="6" s="1"/>
  <c r="Q98" i="6"/>
  <c r="R98" i="6" s="1"/>
  <c r="T98" i="6" s="1"/>
  <c r="U98" i="6" s="1"/>
  <c r="Q97" i="6"/>
  <c r="S97" i="6" s="1"/>
  <c r="Q96" i="6"/>
  <c r="S96" i="6" s="1"/>
  <c r="Q95" i="6"/>
  <c r="S95" i="6" s="1"/>
  <c r="S94" i="6"/>
  <c r="Q94" i="6"/>
  <c r="R94" i="6" s="1"/>
  <c r="T94" i="6" s="1"/>
  <c r="U94" i="6" s="1"/>
  <c r="Q93" i="6"/>
  <c r="S93" i="6" s="1"/>
  <c r="Q92" i="6"/>
  <c r="S92" i="6" s="1"/>
  <c r="Q91" i="6"/>
  <c r="R91" i="6" s="1"/>
  <c r="T91" i="6" s="1"/>
  <c r="U91" i="6" s="1"/>
  <c r="Q90" i="6"/>
  <c r="R90" i="6" s="1"/>
  <c r="T90" i="6" s="1"/>
  <c r="U90" i="6" s="1"/>
  <c r="Q89" i="6"/>
  <c r="S89" i="6" s="1"/>
  <c r="Q88" i="6"/>
  <c r="S88" i="6" s="1"/>
  <c r="Q86" i="6"/>
  <c r="S86" i="6" s="1"/>
  <c r="Q85" i="6"/>
  <c r="R85" i="6" s="1"/>
  <c r="T85" i="6" s="1"/>
  <c r="U85" i="6" s="1"/>
  <c r="Q84" i="6"/>
  <c r="S84" i="6" s="1"/>
  <c r="Q83" i="6"/>
  <c r="R83" i="6" s="1"/>
  <c r="T83" i="6" s="1"/>
  <c r="U83" i="6" s="1"/>
  <c r="S82" i="6"/>
  <c r="R82" i="6"/>
  <c r="T82" i="6" s="1"/>
  <c r="U82" i="6" s="1"/>
  <c r="Q82" i="6"/>
  <c r="Q81" i="6"/>
  <c r="S81" i="6" s="1"/>
  <c r="Q80" i="6"/>
  <c r="S80" i="6" s="1"/>
  <c r="S79" i="6"/>
  <c r="Q79" i="6"/>
  <c r="R79" i="6" s="1"/>
  <c r="T79" i="6" s="1"/>
  <c r="U79" i="6" s="1"/>
  <c r="Q78" i="6"/>
  <c r="S78" i="6" s="1"/>
  <c r="Q77" i="6"/>
  <c r="S77" i="6" s="1"/>
  <c r="Q76" i="6"/>
  <c r="S76" i="6" s="1"/>
  <c r="D76" i="6"/>
  <c r="C76" i="6"/>
  <c r="AB68" i="6"/>
  <c r="AB69" i="6"/>
  <c r="AB70" i="6"/>
  <c r="AB71" i="6"/>
  <c r="AB72" i="6"/>
  <c r="AB73" i="6"/>
  <c r="AB74" i="6"/>
  <c r="AB75" i="6"/>
  <c r="W68" i="6"/>
  <c r="W69" i="6"/>
  <c r="W70" i="6"/>
  <c r="W71" i="6"/>
  <c r="W72" i="6"/>
  <c r="W73" i="6"/>
  <c r="W74" i="6"/>
  <c r="W75" i="6"/>
  <c r="L68" i="6"/>
  <c r="M68" i="6"/>
  <c r="L69" i="6"/>
  <c r="M69" i="6"/>
  <c r="L70" i="6"/>
  <c r="M70" i="6"/>
  <c r="L71" i="6"/>
  <c r="M71" i="6"/>
  <c r="L72" i="6"/>
  <c r="M72" i="6"/>
  <c r="L73" i="6"/>
  <c r="M73" i="6"/>
  <c r="L74" i="6"/>
  <c r="M74" i="6"/>
  <c r="L75" i="6"/>
  <c r="M75" i="6"/>
  <c r="J68" i="6"/>
  <c r="J69" i="6"/>
  <c r="J70" i="6"/>
  <c r="J71" i="6"/>
  <c r="J72" i="6"/>
  <c r="J73" i="6"/>
  <c r="J74" i="6"/>
  <c r="J75" i="6"/>
  <c r="G68" i="6"/>
  <c r="G69" i="6"/>
  <c r="G70" i="6"/>
  <c r="G71" i="6"/>
  <c r="G72" i="6"/>
  <c r="G73" i="6"/>
  <c r="G74" i="6"/>
  <c r="G75" i="6"/>
  <c r="Q75" i="6"/>
  <c r="S75" i="6" s="1"/>
  <c r="Q74" i="6"/>
  <c r="S74" i="6" s="1"/>
  <c r="Q73" i="6"/>
  <c r="S73" i="6" s="1"/>
  <c r="Q72" i="6"/>
  <c r="S72" i="6" s="1"/>
  <c r="Q71" i="6"/>
  <c r="R71" i="6" s="1"/>
  <c r="T71" i="6" s="1"/>
  <c r="U71" i="6" s="1"/>
  <c r="Q70" i="6"/>
  <c r="R70" i="6" s="1"/>
  <c r="T70" i="6" s="1"/>
  <c r="U70" i="6" s="1"/>
  <c r="Q69" i="6"/>
  <c r="S69" i="6" s="1"/>
  <c r="Q68" i="6"/>
  <c r="S68" i="6" s="1"/>
  <c r="W54" i="6"/>
  <c r="W55" i="6"/>
  <c r="W56" i="6"/>
  <c r="W57" i="6"/>
  <c r="W58" i="6"/>
  <c r="W59" i="6"/>
  <c r="W60" i="6"/>
  <c r="W61" i="6"/>
  <c r="W62" i="6"/>
  <c r="W63" i="6"/>
  <c r="W64" i="6"/>
  <c r="W65" i="6"/>
  <c r="W66" i="6"/>
  <c r="W67" i="6"/>
  <c r="AB54" i="6"/>
  <c r="AB55" i="6"/>
  <c r="AB56" i="6"/>
  <c r="AB57" i="6"/>
  <c r="AB58" i="6"/>
  <c r="AB59" i="6"/>
  <c r="AB60" i="6"/>
  <c r="AB61" i="6"/>
  <c r="AB62" i="6"/>
  <c r="AB63" i="6"/>
  <c r="AB64" i="6"/>
  <c r="AB65" i="6"/>
  <c r="AB66" i="6"/>
  <c r="AB67" i="6"/>
  <c r="L54" i="6"/>
  <c r="M54" i="6"/>
  <c r="L55" i="6"/>
  <c r="M55" i="6"/>
  <c r="L56" i="6"/>
  <c r="M56" i="6"/>
  <c r="L57" i="6"/>
  <c r="M57" i="6"/>
  <c r="L58" i="6"/>
  <c r="M58" i="6"/>
  <c r="L59" i="6"/>
  <c r="M59" i="6"/>
  <c r="L60" i="6"/>
  <c r="M60" i="6"/>
  <c r="L61" i="6"/>
  <c r="M61" i="6"/>
  <c r="L62" i="6"/>
  <c r="M62" i="6"/>
  <c r="L63" i="6"/>
  <c r="M63" i="6"/>
  <c r="L64" i="6"/>
  <c r="M64" i="6"/>
  <c r="L65" i="6"/>
  <c r="M65" i="6"/>
  <c r="L66" i="6"/>
  <c r="M66" i="6"/>
  <c r="L67" i="6"/>
  <c r="M67" i="6"/>
  <c r="J54" i="6"/>
  <c r="J55" i="6"/>
  <c r="J56" i="6"/>
  <c r="J57" i="6"/>
  <c r="J58" i="6"/>
  <c r="J59" i="6"/>
  <c r="J60" i="6"/>
  <c r="J61" i="6"/>
  <c r="J62" i="6"/>
  <c r="J63" i="6"/>
  <c r="J64" i="6"/>
  <c r="J65" i="6"/>
  <c r="J66" i="6"/>
  <c r="J67" i="6"/>
  <c r="G54" i="6"/>
  <c r="G55" i="6"/>
  <c r="G56" i="6"/>
  <c r="G57" i="6"/>
  <c r="G58" i="6"/>
  <c r="G59" i="6"/>
  <c r="G60" i="6"/>
  <c r="G61" i="6"/>
  <c r="G62" i="6"/>
  <c r="G63" i="6"/>
  <c r="G64" i="6"/>
  <c r="G65" i="6"/>
  <c r="G66" i="6"/>
  <c r="G67" i="6"/>
  <c r="Q67" i="6"/>
  <c r="S67" i="6" s="1"/>
  <c r="Q66" i="6"/>
  <c r="R66" i="6" s="1"/>
  <c r="T66" i="6" s="1"/>
  <c r="U66" i="6" s="1"/>
  <c r="Q65" i="6"/>
  <c r="R65" i="6" s="1"/>
  <c r="T65" i="6" s="1"/>
  <c r="U65" i="6" s="1"/>
  <c r="Q64" i="6"/>
  <c r="S64" i="6" s="1"/>
  <c r="Q63" i="6"/>
  <c r="S63" i="6" s="1"/>
  <c r="Q62" i="6"/>
  <c r="R62" i="6" s="1"/>
  <c r="T62" i="6" s="1"/>
  <c r="U62" i="6" s="1"/>
  <c r="Q61" i="6"/>
  <c r="R61" i="6" s="1"/>
  <c r="T61" i="6" s="1"/>
  <c r="U61" i="6" s="1"/>
  <c r="Q60" i="6"/>
  <c r="S60" i="6" s="1"/>
  <c r="Q59" i="6"/>
  <c r="S59" i="6" s="1"/>
  <c r="Q58" i="6"/>
  <c r="R58" i="6" s="1"/>
  <c r="T58" i="6" s="1"/>
  <c r="U58" i="6" s="1"/>
  <c r="Q57" i="6"/>
  <c r="S57" i="6" s="1"/>
  <c r="Q56" i="6"/>
  <c r="S56" i="6" s="1"/>
  <c r="Q55" i="6"/>
  <c r="S55" i="6" s="1"/>
  <c r="Q54" i="6"/>
  <c r="R54" i="6" s="1"/>
  <c r="T54" i="6" s="1"/>
  <c r="U54" i="6" s="1"/>
  <c r="D54" i="6"/>
  <c r="AB39" i="6"/>
  <c r="AB40" i="6"/>
  <c r="AB41" i="6"/>
  <c r="AB42" i="6"/>
  <c r="AB43" i="6"/>
  <c r="AB44" i="6"/>
  <c r="AB45" i="6"/>
  <c r="AB46" i="6"/>
  <c r="AB47" i="6"/>
  <c r="AB48" i="6"/>
  <c r="AB49" i="6"/>
  <c r="AB50" i="6"/>
  <c r="AB51" i="6"/>
  <c r="AB52" i="6"/>
  <c r="AB53" i="6"/>
  <c r="W39" i="6"/>
  <c r="W40" i="6"/>
  <c r="W41" i="6"/>
  <c r="W42" i="6"/>
  <c r="W43" i="6"/>
  <c r="W44" i="6"/>
  <c r="W45" i="6"/>
  <c r="W46" i="6"/>
  <c r="W47" i="6"/>
  <c r="W48" i="6"/>
  <c r="W49" i="6"/>
  <c r="W50" i="6"/>
  <c r="W51" i="6"/>
  <c r="W52" i="6"/>
  <c r="W53"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J39" i="6"/>
  <c r="J40" i="6"/>
  <c r="J41" i="6"/>
  <c r="J42" i="6"/>
  <c r="J43" i="6"/>
  <c r="J44" i="6"/>
  <c r="J45" i="6"/>
  <c r="J46" i="6"/>
  <c r="J47" i="6"/>
  <c r="J48" i="6"/>
  <c r="J49" i="6"/>
  <c r="J50" i="6"/>
  <c r="J51" i="6"/>
  <c r="J52" i="6"/>
  <c r="J53" i="6"/>
  <c r="G39" i="6"/>
  <c r="G40" i="6"/>
  <c r="G41" i="6"/>
  <c r="G42" i="6"/>
  <c r="G43" i="6"/>
  <c r="G44" i="6"/>
  <c r="G45" i="6"/>
  <c r="G46" i="6"/>
  <c r="G47" i="6"/>
  <c r="G48" i="6"/>
  <c r="G49" i="6"/>
  <c r="G50" i="6"/>
  <c r="G51" i="6"/>
  <c r="G52" i="6"/>
  <c r="G53" i="6"/>
  <c r="Q53" i="6"/>
  <c r="S53" i="6" s="1"/>
  <c r="Q52" i="6"/>
  <c r="R52" i="6" s="1"/>
  <c r="T52" i="6" s="1"/>
  <c r="U52" i="6" s="1"/>
  <c r="Q51" i="6"/>
  <c r="S51" i="6" s="1"/>
  <c r="Q50" i="6"/>
  <c r="S50" i="6" s="1"/>
  <c r="Q49" i="6"/>
  <c r="S49" i="6" s="1"/>
  <c r="Q48" i="6"/>
  <c r="R48" i="6" s="1"/>
  <c r="T48" i="6" s="1"/>
  <c r="U48" i="6" s="1"/>
  <c r="Q47" i="6"/>
  <c r="S47" i="6" s="1"/>
  <c r="Q46" i="6"/>
  <c r="S46" i="6" s="1"/>
  <c r="Q45" i="6"/>
  <c r="S45" i="6" s="1"/>
  <c r="S44" i="6"/>
  <c r="Q44" i="6"/>
  <c r="R44" i="6" s="1"/>
  <c r="T44" i="6" s="1"/>
  <c r="U44" i="6" s="1"/>
  <c r="Q43" i="6"/>
  <c r="S43" i="6" s="1"/>
  <c r="Q42" i="6"/>
  <c r="S42" i="6" s="1"/>
  <c r="Q41" i="6"/>
  <c r="S41" i="6" s="1"/>
  <c r="Q40" i="6"/>
  <c r="S40" i="6" s="1"/>
  <c r="Q39" i="6"/>
  <c r="S39" i="6" s="1"/>
  <c r="D39" i="6"/>
  <c r="C39" i="6"/>
  <c r="AB25" i="6"/>
  <c r="AB26" i="6"/>
  <c r="AB27" i="6"/>
  <c r="AB28" i="6"/>
  <c r="AB29" i="6"/>
  <c r="AB30" i="6"/>
  <c r="AB31" i="6"/>
  <c r="AB32" i="6"/>
  <c r="AB33" i="6"/>
  <c r="AB34" i="6"/>
  <c r="AB35" i="6"/>
  <c r="AB37" i="6"/>
  <c r="AB38" i="6"/>
  <c r="W25" i="6"/>
  <c r="W26" i="6"/>
  <c r="W27" i="6"/>
  <c r="W28" i="6"/>
  <c r="W29" i="6"/>
  <c r="W30" i="6"/>
  <c r="W31" i="6"/>
  <c r="W32" i="6"/>
  <c r="W33" i="6"/>
  <c r="W34" i="6"/>
  <c r="W35" i="6"/>
  <c r="W37" i="6"/>
  <c r="W38" i="6"/>
  <c r="L25" i="6"/>
  <c r="M25" i="6"/>
  <c r="L26" i="6"/>
  <c r="M26" i="6"/>
  <c r="L27" i="6"/>
  <c r="M27" i="6"/>
  <c r="L28" i="6"/>
  <c r="M28" i="6"/>
  <c r="L29" i="6"/>
  <c r="M29" i="6"/>
  <c r="L30" i="6"/>
  <c r="M30" i="6"/>
  <c r="L31" i="6"/>
  <c r="M31" i="6"/>
  <c r="L32" i="6"/>
  <c r="M32" i="6"/>
  <c r="L33" i="6"/>
  <c r="M33" i="6"/>
  <c r="L34" i="6"/>
  <c r="M34" i="6"/>
  <c r="L35" i="6"/>
  <c r="M35" i="6"/>
  <c r="L37" i="6"/>
  <c r="M37" i="6"/>
  <c r="L38" i="6"/>
  <c r="M38" i="6"/>
  <c r="J25" i="6"/>
  <c r="J26" i="6"/>
  <c r="J27" i="6"/>
  <c r="J28" i="6"/>
  <c r="J29" i="6"/>
  <c r="J30" i="6"/>
  <c r="J31" i="6"/>
  <c r="J32" i="6"/>
  <c r="J33" i="6"/>
  <c r="J34" i="6"/>
  <c r="J35" i="6"/>
  <c r="J37" i="6"/>
  <c r="J38" i="6"/>
  <c r="G25" i="6"/>
  <c r="G26" i="6"/>
  <c r="G27" i="6"/>
  <c r="G28" i="6"/>
  <c r="G29" i="6"/>
  <c r="G30" i="6"/>
  <c r="G31" i="6"/>
  <c r="G32" i="6"/>
  <c r="G33" i="6"/>
  <c r="G34" i="6"/>
  <c r="G35" i="6"/>
  <c r="G37" i="6"/>
  <c r="G38" i="6"/>
  <c r="Q38" i="6"/>
  <c r="S38" i="6" s="1"/>
  <c r="Q37" i="6"/>
  <c r="S37" i="6" s="1"/>
  <c r="Q35" i="6"/>
  <c r="S35" i="6" s="1"/>
  <c r="Q34" i="6"/>
  <c r="R34" i="6" s="1"/>
  <c r="T34" i="6" s="1"/>
  <c r="U34" i="6" s="1"/>
  <c r="Q33" i="6"/>
  <c r="S33" i="6" s="1"/>
  <c r="Q32" i="6"/>
  <c r="S32" i="6" s="1"/>
  <c r="Q31" i="6"/>
  <c r="S31" i="6" s="1"/>
  <c r="Q30" i="6"/>
  <c r="R30" i="6" s="1"/>
  <c r="T30" i="6" s="1"/>
  <c r="U30" i="6" s="1"/>
  <c r="Q29" i="6"/>
  <c r="S29" i="6" s="1"/>
  <c r="Q28" i="6"/>
  <c r="S28" i="6" s="1"/>
  <c r="Q27" i="6"/>
  <c r="S27" i="6" s="1"/>
  <c r="Q26" i="6"/>
  <c r="R26" i="6" s="1"/>
  <c r="T26" i="6" s="1"/>
  <c r="U26" i="6" s="1"/>
  <c r="Q25" i="6"/>
  <c r="S25" i="6" s="1"/>
  <c r="D25" i="6"/>
  <c r="C25" i="6"/>
  <c r="AB11" i="6"/>
  <c r="AB12" i="6"/>
  <c r="AB13" i="6"/>
  <c r="AB14" i="6"/>
  <c r="AB15" i="6"/>
  <c r="AB16" i="6"/>
  <c r="AB17" i="6"/>
  <c r="AB18" i="6"/>
  <c r="AB19" i="6"/>
  <c r="AB20" i="6"/>
  <c r="AB21" i="6"/>
  <c r="AB23" i="6"/>
  <c r="AB24" i="6"/>
  <c r="W11" i="6"/>
  <c r="W12" i="6"/>
  <c r="W13" i="6"/>
  <c r="W14" i="6"/>
  <c r="W15" i="6"/>
  <c r="W16" i="6"/>
  <c r="W17" i="6"/>
  <c r="W18" i="6"/>
  <c r="W19" i="6"/>
  <c r="W20" i="6"/>
  <c r="W21" i="6"/>
  <c r="W23" i="6"/>
  <c r="W24" i="6"/>
  <c r="L11" i="6"/>
  <c r="M11" i="6"/>
  <c r="L12" i="6"/>
  <c r="M12" i="6"/>
  <c r="L13" i="6"/>
  <c r="M13" i="6"/>
  <c r="L14" i="6"/>
  <c r="M14" i="6"/>
  <c r="L15" i="6"/>
  <c r="M15" i="6"/>
  <c r="L16" i="6"/>
  <c r="M16" i="6"/>
  <c r="L17" i="6"/>
  <c r="M17" i="6"/>
  <c r="L18" i="6"/>
  <c r="M18" i="6"/>
  <c r="L19" i="6"/>
  <c r="M19" i="6"/>
  <c r="L20" i="6"/>
  <c r="M20" i="6"/>
  <c r="L21" i="6"/>
  <c r="M21" i="6"/>
  <c r="L23" i="6"/>
  <c r="M23" i="6"/>
  <c r="L24" i="6"/>
  <c r="M24" i="6"/>
  <c r="J11" i="6"/>
  <c r="J12" i="6"/>
  <c r="J13" i="6"/>
  <c r="J14" i="6"/>
  <c r="J15" i="6"/>
  <c r="J16" i="6"/>
  <c r="J17" i="6"/>
  <c r="J18" i="6"/>
  <c r="J19" i="6"/>
  <c r="J20" i="6"/>
  <c r="J21" i="6"/>
  <c r="J23" i="6"/>
  <c r="J24" i="6"/>
  <c r="G11" i="6"/>
  <c r="G12" i="6"/>
  <c r="G13" i="6"/>
  <c r="G14" i="6"/>
  <c r="G15" i="6"/>
  <c r="G16" i="6"/>
  <c r="G17" i="6"/>
  <c r="G18" i="6"/>
  <c r="G19" i="6"/>
  <c r="G20" i="6"/>
  <c r="G21" i="6"/>
  <c r="G23" i="6"/>
  <c r="G24" i="6"/>
  <c r="Q24" i="6"/>
  <c r="R24" i="6" s="1"/>
  <c r="T24" i="6" s="1"/>
  <c r="U24" i="6" s="1"/>
  <c r="Q23" i="6"/>
  <c r="S23" i="6" s="1"/>
  <c r="Q21" i="6"/>
  <c r="S21" i="6" s="1"/>
  <c r="Q20" i="6"/>
  <c r="R20" i="6" s="1"/>
  <c r="T20" i="6" s="1"/>
  <c r="U20" i="6" s="1"/>
  <c r="Q19" i="6"/>
  <c r="S19" i="6" s="1"/>
  <c r="Q18" i="6"/>
  <c r="S18" i="6" s="1"/>
  <c r="Q17" i="6"/>
  <c r="S17" i="6" s="1"/>
  <c r="Q16" i="6"/>
  <c r="R16" i="6" s="1"/>
  <c r="T16" i="6" s="1"/>
  <c r="U16" i="6" s="1"/>
  <c r="Q15" i="6"/>
  <c r="R15" i="6" s="1"/>
  <c r="T15" i="6" s="1"/>
  <c r="U15" i="6" s="1"/>
  <c r="Q14" i="6"/>
  <c r="S14" i="6" s="1"/>
  <c r="Q13" i="6"/>
  <c r="S13" i="6" s="1"/>
  <c r="Q12" i="6"/>
  <c r="R12" i="6" s="1"/>
  <c r="T12" i="6" s="1"/>
  <c r="U12" i="6" s="1"/>
  <c r="Q11" i="6"/>
  <c r="S11" i="6" s="1"/>
  <c r="AB34" i="5"/>
  <c r="W34" i="5"/>
  <c r="S34" i="5"/>
  <c r="R34" i="5"/>
  <c r="T34" i="5" s="1"/>
  <c r="U34" i="5" s="1"/>
  <c r="Q34" i="5"/>
  <c r="M34" i="5"/>
  <c r="L34" i="5"/>
  <c r="J34" i="5"/>
  <c r="G34" i="5"/>
  <c r="AB33" i="5"/>
  <c r="W33" i="5"/>
  <c r="S33" i="5"/>
  <c r="R33" i="5"/>
  <c r="T33" i="5" s="1"/>
  <c r="U33" i="5" s="1"/>
  <c r="Q33" i="5"/>
  <c r="M33" i="5"/>
  <c r="L33" i="5"/>
  <c r="J33" i="5"/>
  <c r="G33" i="5"/>
  <c r="AB31" i="5"/>
  <c r="W31" i="5"/>
  <c r="R31" i="5"/>
  <c r="T31" i="5" s="1"/>
  <c r="U31" i="5" s="1"/>
  <c r="Q31" i="5"/>
  <c r="S31" i="5" s="1"/>
  <c r="M31" i="5"/>
  <c r="L31" i="5"/>
  <c r="J31" i="5"/>
  <c r="G31" i="5"/>
  <c r="AB30" i="5"/>
  <c r="W30" i="5"/>
  <c r="Q30" i="5"/>
  <c r="S30" i="5" s="1"/>
  <c r="M30" i="5"/>
  <c r="L30" i="5"/>
  <c r="J30" i="5"/>
  <c r="G30" i="5"/>
  <c r="AB29" i="5"/>
  <c r="W29" i="5"/>
  <c r="Q29" i="5"/>
  <c r="S29" i="5" s="1"/>
  <c r="M29" i="5"/>
  <c r="L29" i="5"/>
  <c r="J29" i="5"/>
  <c r="G29" i="5"/>
  <c r="AB28" i="5"/>
  <c r="W28" i="5"/>
  <c r="R28" i="5"/>
  <c r="T28" i="5" s="1"/>
  <c r="U28" i="5" s="1"/>
  <c r="Q28" i="5"/>
  <c r="S28" i="5" s="1"/>
  <c r="M28" i="5"/>
  <c r="L28" i="5"/>
  <c r="J28" i="5"/>
  <c r="G28" i="5"/>
  <c r="AB27" i="5"/>
  <c r="W27" i="5"/>
  <c r="R27" i="5"/>
  <c r="T27" i="5" s="1"/>
  <c r="U27" i="5" s="1"/>
  <c r="Q27" i="5"/>
  <c r="S27" i="5" s="1"/>
  <c r="M27" i="5"/>
  <c r="L27" i="5"/>
  <c r="J27" i="5"/>
  <c r="G27" i="5"/>
  <c r="AB26" i="5"/>
  <c r="W26" i="5"/>
  <c r="Q26" i="5"/>
  <c r="S26" i="5" s="1"/>
  <c r="M26" i="5"/>
  <c r="L26" i="5"/>
  <c r="J26" i="5"/>
  <c r="G26" i="5"/>
  <c r="AB25" i="5"/>
  <c r="W25" i="5"/>
  <c r="S25" i="5"/>
  <c r="Q25" i="5"/>
  <c r="R25" i="5" s="1"/>
  <c r="T25" i="5" s="1"/>
  <c r="U25" i="5" s="1"/>
  <c r="M25" i="5"/>
  <c r="L25" i="5"/>
  <c r="J25" i="5"/>
  <c r="G25" i="5"/>
  <c r="AB24" i="5"/>
  <c r="W24" i="5"/>
  <c r="S24" i="5"/>
  <c r="R24" i="5"/>
  <c r="T24" i="5" s="1"/>
  <c r="U24" i="5" s="1"/>
  <c r="Q24" i="5"/>
  <c r="M24" i="5"/>
  <c r="L24" i="5"/>
  <c r="J24" i="5"/>
  <c r="G24" i="5"/>
  <c r="AB23" i="5"/>
  <c r="W23" i="5"/>
  <c r="R23" i="5"/>
  <c r="T23" i="5" s="1"/>
  <c r="U23" i="5" s="1"/>
  <c r="Q23" i="5"/>
  <c r="S23" i="5" s="1"/>
  <c r="M23" i="5"/>
  <c r="L23" i="5"/>
  <c r="J23" i="5"/>
  <c r="G23" i="5"/>
  <c r="J11" i="5"/>
  <c r="J12" i="5"/>
  <c r="J13" i="5"/>
  <c r="J14" i="5"/>
  <c r="J15" i="5"/>
  <c r="J16" i="5"/>
  <c r="J17" i="5"/>
  <c r="J18" i="5"/>
  <c r="J19" i="5"/>
  <c r="J20" i="5"/>
  <c r="J21" i="5"/>
  <c r="J22" i="5"/>
  <c r="L11" i="5"/>
  <c r="M11" i="5"/>
  <c r="L12" i="5"/>
  <c r="M12" i="5"/>
  <c r="L13" i="5"/>
  <c r="M13" i="5"/>
  <c r="L14" i="5"/>
  <c r="M14" i="5"/>
  <c r="L15" i="5"/>
  <c r="M15" i="5"/>
  <c r="L16" i="5"/>
  <c r="M16" i="5"/>
  <c r="L17" i="5"/>
  <c r="M17" i="5"/>
  <c r="L18" i="5"/>
  <c r="M18" i="5"/>
  <c r="L19" i="5"/>
  <c r="M19" i="5"/>
  <c r="L20" i="5"/>
  <c r="M20" i="5"/>
  <c r="L21" i="5"/>
  <c r="M21" i="5"/>
  <c r="L22" i="5"/>
  <c r="M22" i="5"/>
  <c r="W11" i="5"/>
  <c r="W12" i="5"/>
  <c r="W13" i="5"/>
  <c r="W14" i="5"/>
  <c r="W15" i="5"/>
  <c r="W16" i="5"/>
  <c r="W17" i="5"/>
  <c r="W18" i="5"/>
  <c r="W19" i="5"/>
  <c r="W20" i="5"/>
  <c r="W21" i="5"/>
  <c r="W22" i="5"/>
  <c r="AB11" i="5"/>
  <c r="AB12" i="5"/>
  <c r="AB13" i="5"/>
  <c r="AB14" i="5"/>
  <c r="AB15" i="5"/>
  <c r="AB16" i="5"/>
  <c r="AB17" i="5"/>
  <c r="AB18" i="5"/>
  <c r="AB19" i="5"/>
  <c r="AB20" i="5"/>
  <c r="AB21" i="5"/>
  <c r="AB22" i="5"/>
  <c r="G11" i="5"/>
  <c r="G12" i="5"/>
  <c r="G13" i="5"/>
  <c r="G14" i="5"/>
  <c r="G15" i="5"/>
  <c r="G16" i="5"/>
  <c r="G17" i="5"/>
  <c r="G18" i="5"/>
  <c r="G19" i="5"/>
  <c r="G20" i="5"/>
  <c r="G21" i="5"/>
  <c r="G22" i="5"/>
  <c r="Q22" i="5"/>
  <c r="R22" i="5" s="1"/>
  <c r="T22" i="5" s="1"/>
  <c r="U22" i="5" s="1"/>
  <c r="Q21" i="5"/>
  <c r="S21" i="5" s="1"/>
  <c r="Q20" i="5"/>
  <c r="S20" i="5" s="1"/>
  <c r="Q19" i="5"/>
  <c r="S19" i="5" s="1"/>
  <c r="Q18" i="5"/>
  <c r="R18" i="5" s="1"/>
  <c r="T18" i="5" s="1"/>
  <c r="U18" i="5" s="1"/>
  <c r="Q17" i="5"/>
  <c r="S17" i="5" s="1"/>
  <c r="Q16" i="5"/>
  <c r="S16" i="5" s="1"/>
  <c r="Q15" i="5"/>
  <c r="S15" i="5" s="1"/>
  <c r="Q14" i="5"/>
  <c r="R14" i="5" s="1"/>
  <c r="T14" i="5" s="1"/>
  <c r="U14" i="5" s="1"/>
  <c r="Q13" i="5"/>
  <c r="S13" i="5" s="1"/>
  <c r="Q12" i="5"/>
  <c r="S12" i="5" s="1"/>
  <c r="Q11" i="5"/>
  <c r="S11" i="5" s="1"/>
  <c r="D11" i="5"/>
  <c r="C11" i="5"/>
  <c r="AB11" i="4"/>
  <c r="AB12" i="4"/>
  <c r="AB13" i="4"/>
  <c r="AB14" i="4"/>
  <c r="AB15" i="4"/>
  <c r="AB16" i="4"/>
  <c r="AB17" i="4"/>
  <c r="AB18" i="4"/>
  <c r="AB19" i="4"/>
  <c r="AB20" i="4"/>
  <c r="AB22" i="4"/>
  <c r="AB23" i="4"/>
  <c r="W11" i="4"/>
  <c r="W12" i="4"/>
  <c r="W13" i="4"/>
  <c r="W14" i="4"/>
  <c r="W15" i="4"/>
  <c r="W16" i="4"/>
  <c r="W17" i="4"/>
  <c r="W18" i="4"/>
  <c r="W19" i="4"/>
  <c r="W20" i="4"/>
  <c r="W21" i="4"/>
  <c r="W22" i="4"/>
  <c r="W23" i="4"/>
  <c r="L11" i="4"/>
  <c r="M11" i="4"/>
  <c r="L12" i="4"/>
  <c r="M12" i="4"/>
  <c r="L13" i="4"/>
  <c r="M13" i="4"/>
  <c r="L14" i="4"/>
  <c r="M14" i="4"/>
  <c r="L15" i="4"/>
  <c r="M15" i="4"/>
  <c r="L16" i="4"/>
  <c r="M16" i="4"/>
  <c r="L17" i="4"/>
  <c r="M17" i="4"/>
  <c r="L18" i="4"/>
  <c r="M18" i="4"/>
  <c r="L19" i="4"/>
  <c r="M19" i="4"/>
  <c r="L20" i="4"/>
  <c r="M20" i="4"/>
  <c r="L21" i="4"/>
  <c r="M21" i="4"/>
  <c r="L22" i="4"/>
  <c r="M22" i="4"/>
  <c r="L23" i="4"/>
  <c r="M23" i="4"/>
  <c r="J11" i="4"/>
  <c r="J12" i="4"/>
  <c r="J13" i="4"/>
  <c r="J14" i="4"/>
  <c r="J15" i="4"/>
  <c r="J16" i="4"/>
  <c r="J17" i="4"/>
  <c r="J18" i="4"/>
  <c r="J19" i="4"/>
  <c r="J20" i="4"/>
  <c r="J21" i="4"/>
  <c r="J22" i="4"/>
  <c r="J23" i="4"/>
  <c r="G11" i="4"/>
  <c r="G12" i="4"/>
  <c r="G13" i="4"/>
  <c r="G14" i="4"/>
  <c r="G15" i="4"/>
  <c r="G16" i="4"/>
  <c r="G17" i="4"/>
  <c r="G18" i="4"/>
  <c r="G19" i="4"/>
  <c r="G20" i="4"/>
  <c r="G21" i="4"/>
  <c r="G22" i="4"/>
  <c r="G23" i="4"/>
  <c r="Q23" i="4"/>
  <c r="S23" i="4" s="1"/>
  <c r="Q22" i="4"/>
  <c r="S22" i="4" s="1"/>
  <c r="Q21" i="4"/>
  <c r="S21" i="4" s="1"/>
  <c r="Q20" i="4"/>
  <c r="R20" i="4" s="1"/>
  <c r="T20" i="4" s="1"/>
  <c r="U20" i="4" s="1"/>
  <c r="Q19" i="4"/>
  <c r="S19" i="4" s="1"/>
  <c r="Q18" i="4"/>
  <c r="S18" i="4" s="1"/>
  <c r="Q17" i="4"/>
  <c r="S17" i="4" s="1"/>
  <c r="Q16" i="4"/>
  <c r="R16" i="4" s="1"/>
  <c r="T16" i="4" s="1"/>
  <c r="U16" i="4" s="1"/>
  <c r="Q15" i="4"/>
  <c r="S15" i="4" s="1"/>
  <c r="Q14" i="4"/>
  <c r="S14" i="4" s="1"/>
  <c r="Q13" i="4"/>
  <c r="S13" i="4" s="1"/>
  <c r="Q12" i="4"/>
  <c r="R12" i="4" s="1"/>
  <c r="T12" i="4" s="1"/>
  <c r="U12" i="4" s="1"/>
  <c r="Q11" i="4"/>
  <c r="R11" i="4" s="1"/>
  <c r="T11" i="4" s="1"/>
  <c r="U11" i="4" s="1"/>
  <c r="AB76" i="1"/>
  <c r="AB77" i="1"/>
  <c r="AB78" i="1"/>
  <c r="AB79" i="1"/>
  <c r="AB80" i="1"/>
  <c r="AB81" i="1"/>
  <c r="AB82" i="1"/>
  <c r="AB83" i="1"/>
  <c r="AB84" i="1"/>
  <c r="W76" i="1"/>
  <c r="W77" i="1"/>
  <c r="W78" i="1"/>
  <c r="W79" i="1"/>
  <c r="W80" i="1"/>
  <c r="W81" i="1"/>
  <c r="W82" i="1"/>
  <c r="W83" i="1"/>
  <c r="W84" i="1"/>
  <c r="L76" i="1"/>
  <c r="M76" i="1"/>
  <c r="L77" i="1"/>
  <c r="M77" i="1"/>
  <c r="L78" i="1"/>
  <c r="M78" i="1"/>
  <c r="L79" i="1"/>
  <c r="M79" i="1"/>
  <c r="L80" i="1"/>
  <c r="M80" i="1"/>
  <c r="L81" i="1"/>
  <c r="M81" i="1"/>
  <c r="L82" i="1"/>
  <c r="M82" i="1"/>
  <c r="L83" i="1"/>
  <c r="M83" i="1"/>
  <c r="L84" i="1"/>
  <c r="M84" i="1"/>
  <c r="J76" i="1"/>
  <c r="J77" i="1"/>
  <c r="J78" i="1"/>
  <c r="J79" i="1"/>
  <c r="J80" i="1"/>
  <c r="J81" i="1"/>
  <c r="J82" i="1"/>
  <c r="J83" i="1"/>
  <c r="J84" i="1"/>
  <c r="G76" i="1"/>
  <c r="G77" i="1"/>
  <c r="G78" i="1"/>
  <c r="G79" i="1"/>
  <c r="G80" i="1"/>
  <c r="G81" i="1"/>
  <c r="G82" i="1"/>
  <c r="G83" i="1"/>
  <c r="G84" i="1"/>
  <c r="S84" i="1"/>
  <c r="Q84" i="1"/>
  <c r="R84" i="1" s="1"/>
  <c r="T84" i="1" s="1"/>
  <c r="U84" i="1" s="1"/>
  <c r="Q83" i="1"/>
  <c r="S83" i="1" s="1"/>
  <c r="Q82" i="1"/>
  <c r="S82" i="1" s="1"/>
  <c r="Q81" i="1"/>
  <c r="S81" i="1" s="1"/>
  <c r="Q80" i="1"/>
  <c r="S80" i="1" s="1"/>
  <c r="Q79" i="1"/>
  <c r="S79" i="1" s="1"/>
  <c r="R78" i="1"/>
  <c r="T78" i="1" s="1"/>
  <c r="U78" i="1" s="1"/>
  <c r="Q78" i="1"/>
  <c r="S78" i="1" s="1"/>
  <c r="Q77" i="1"/>
  <c r="S77" i="1" s="1"/>
  <c r="S76" i="1"/>
  <c r="R76" i="1"/>
  <c r="T76" i="1" s="1"/>
  <c r="U76" i="1" s="1"/>
  <c r="Q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R72" i="1" s="1"/>
  <c r="T72" i="1" s="1"/>
  <c r="U72" i="1" s="1"/>
  <c r="M72" i="1"/>
  <c r="L72" i="1"/>
  <c r="J72" i="1"/>
  <c r="G72" i="1"/>
  <c r="AB71" i="1"/>
  <c r="W71" i="1"/>
  <c r="Q71" i="1"/>
  <c r="S71" i="1" s="1"/>
  <c r="M71" i="1"/>
  <c r="L71" i="1"/>
  <c r="J71" i="1"/>
  <c r="G71" i="1"/>
  <c r="AB70" i="1"/>
  <c r="W70" i="1"/>
  <c r="Q70" i="1"/>
  <c r="S70" i="1" s="1"/>
  <c r="M70" i="1"/>
  <c r="L70" i="1"/>
  <c r="J70" i="1"/>
  <c r="G70" i="1"/>
  <c r="AB69" i="1"/>
  <c r="W69" i="1"/>
  <c r="Q69" i="1"/>
  <c r="S69" i="1" s="1"/>
  <c r="M69" i="1"/>
  <c r="L69" i="1"/>
  <c r="J69" i="1"/>
  <c r="G69" i="1"/>
  <c r="AB68" i="1"/>
  <c r="W68" i="1"/>
  <c r="Q68" i="1"/>
  <c r="R68" i="1" s="1"/>
  <c r="T68" i="1" s="1"/>
  <c r="U68" i="1" s="1"/>
  <c r="M68" i="1"/>
  <c r="L68" i="1"/>
  <c r="J68" i="1"/>
  <c r="G68" i="1"/>
  <c r="D68" i="1"/>
  <c r="C68" i="1"/>
  <c r="AB60" i="1"/>
  <c r="AB61" i="1"/>
  <c r="AB62" i="1"/>
  <c r="AB63" i="1"/>
  <c r="AB64" i="1"/>
  <c r="AB65" i="1"/>
  <c r="AB66" i="1"/>
  <c r="AB67" i="1"/>
  <c r="W60" i="1"/>
  <c r="W61" i="1"/>
  <c r="W62" i="1"/>
  <c r="W63" i="1"/>
  <c r="W64" i="1"/>
  <c r="W65" i="1"/>
  <c r="W66" i="1"/>
  <c r="W67" i="1"/>
  <c r="L60" i="1"/>
  <c r="M60" i="1"/>
  <c r="L61" i="1"/>
  <c r="M61" i="1"/>
  <c r="L62" i="1"/>
  <c r="M62" i="1"/>
  <c r="L63" i="1"/>
  <c r="M63" i="1"/>
  <c r="L64" i="1"/>
  <c r="M64" i="1"/>
  <c r="L65" i="1"/>
  <c r="M65" i="1"/>
  <c r="L66" i="1"/>
  <c r="M66" i="1"/>
  <c r="L67" i="1"/>
  <c r="M67" i="1"/>
  <c r="J60" i="1"/>
  <c r="J61" i="1"/>
  <c r="J62" i="1"/>
  <c r="J63" i="1"/>
  <c r="J64" i="1"/>
  <c r="J65" i="1"/>
  <c r="J66" i="1"/>
  <c r="J67" i="1"/>
  <c r="G60" i="1"/>
  <c r="G61" i="1"/>
  <c r="G62" i="1"/>
  <c r="G63" i="1"/>
  <c r="G64" i="1"/>
  <c r="G65" i="1"/>
  <c r="G66" i="1"/>
  <c r="G67" i="1"/>
  <c r="Q67" i="1"/>
  <c r="S67" i="1" s="1"/>
  <c r="Q66" i="1"/>
  <c r="S66" i="1" s="1"/>
  <c r="Q65" i="1"/>
  <c r="S65" i="1" s="1"/>
  <c r="Q64" i="1"/>
  <c r="R64" i="1" s="1"/>
  <c r="T64" i="1" s="1"/>
  <c r="U64" i="1" s="1"/>
  <c r="Q63" i="1"/>
  <c r="S63" i="1" s="1"/>
  <c r="Q62" i="1"/>
  <c r="S62" i="1" s="1"/>
  <c r="Q61" i="1"/>
  <c r="S61" i="1" s="1"/>
  <c r="Q60" i="1"/>
  <c r="R60" i="1" s="1"/>
  <c r="T60" i="1" s="1"/>
  <c r="U60" i="1" s="1"/>
  <c r="D60" i="1"/>
  <c r="C60" i="1"/>
  <c r="AB11" i="1"/>
  <c r="AB12" i="1"/>
  <c r="AB13" i="1"/>
  <c r="AB14" i="1"/>
  <c r="AB15" i="1"/>
  <c r="AB16" i="1"/>
  <c r="AB17" i="1"/>
  <c r="AB18" i="1"/>
  <c r="AB19" i="1"/>
  <c r="AB20" i="1"/>
  <c r="AB22" i="1"/>
  <c r="AB23" i="1"/>
  <c r="AB24" i="1"/>
  <c r="AB25" i="1"/>
  <c r="AB26" i="1"/>
  <c r="AB27" i="1"/>
  <c r="AB28" i="1"/>
  <c r="AB29" i="1"/>
  <c r="AB30" i="1"/>
  <c r="AB31" i="1"/>
  <c r="AB32" i="1"/>
  <c r="AB33" i="1"/>
  <c r="AB35" i="1"/>
  <c r="AB36" i="1"/>
  <c r="AB37" i="1"/>
  <c r="AB38" i="1"/>
  <c r="AB39" i="1"/>
  <c r="AB40" i="1"/>
  <c r="AB41" i="1"/>
  <c r="AB42" i="1"/>
  <c r="AB43" i="1"/>
  <c r="AB44" i="1"/>
  <c r="AB45" i="1"/>
  <c r="AB46" i="1"/>
  <c r="AB47" i="1"/>
  <c r="AB49" i="1"/>
  <c r="AB50" i="1"/>
  <c r="AB51" i="1"/>
  <c r="AB52" i="1"/>
  <c r="AB53" i="1"/>
  <c r="AB54" i="1"/>
  <c r="AB55" i="1"/>
  <c r="AB56" i="1"/>
  <c r="AB57" i="1"/>
  <c r="AB58" i="1"/>
  <c r="AB59" i="1"/>
  <c r="W11" i="1"/>
  <c r="W12" i="1"/>
  <c r="W13" i="1"/>
  <c r="W14" i="1"/>
  <c r="W15" i="1"/>
  <c r="W16" i="1"/>
  <c r="W17" i="1"/>
  <c r="W18" i="1"/>
  <c r="W19" i="1"/>
  <c r="W20" i="1"/>
  <c r="W22" i="1"/>
  <c r="W23" i="1"/>
  <c r="W24" i="1"/>
  <c r="W25" i="1"/>
  <c r="W26" i="1"/>
  <c r="W27" i="1"/>
  <c r="W28" i="1"/>
  <c r="W29" i="1"/>
  <c r="W30" i="1"/>
  <c r="W31" i="1"/>
  <c r="W32" i="1"/>
  <c r="W33" i="1"/>
  <c r="W35" i="1"/>
  <c r="W36" i="1"/>
  <c r="W37" i="1"/>
  <c r="W38" i="1"/>
  <c r="W39" i="1"/>
  <c r="W40" i="1"/>
  <c r="W41" i="1"/>
  <c r="W42" i="1"/>
  <c r="W43" i="1"/>
  <c r="W44" i="1"/>
  <c r="W45" i="1"/>
  <c r="W46" i="1"/>
  <c r="W47" i="1"/>
  <c r="W49" i="1"/>
  <c r="W50" i="1"/>
  <c r="W51" i="1"/>
  <c r="W52" i="1"/>
  <c r="W53" i="1"/>
  <c r="W54" i="1"/>
  <c r="W55" i="1"/>
  <c r="W56" i="1"/>
  <c r="W57" i="1"/>
  <c r="W58" i="1"/>
  <c r="W59" i="1"/>
  <c r="L11" i="1"/>
  <c r="M11" i="1"/>
  <c r="L12" i="1"/>
  <c r="M12" i="1"/>
  <c r="L13" i="1"/>
  <c r="M13" i="1"/>
  <c r="L14" i="1"/>
  <c r="M14" i="1"/>
  <c r="L15" i="1"/>
  <c r="M15" i="1"/>
  <c r="L16" i="1"/>
  <c r="M16" i="1"/>
  <c r="L17" i="1"/>
  <c r="M17" i="1"/>
  <c r="L18" i="1"/>
  <c r="M18" i="1"/>
  <c r="L19" i="1"/>
  <c r="M19" i="1"/>
  <c r="L20" i="1"/>
  <c r="M20" i="1"/>
  <c r="L22" i="1"/>
  <c r="M22" i="1"/>
  <c r="L23" i="1"/>
  <c r="M23" i="1"/>
  <c r="L24" i="1"/>
  <c r="M24" i="1"/>
  <c r="L25" i="1"/>
  <c r="M25" i="1"/>
  <c r="L26" i="1"/>
  <c r="M26" i="1"/>
  <c r="L27" i="1"/>
  <c r="M27" i="1"/>
  <c r="L28" i="1"/>
  <c r="M28" i="1"/>
  <c r="L29" i="1"/>
  <c r="M29" i="1"/>
  <c r="L30" i="1"/>
  <c r="M30" i="1"/>
  <c r="L31" i="1"/>
  <c r="M31" i="1"/>
  <c r="L32" i="1"/>
  <c r="M32" i="1"/>
  <c r="L33" i="1"/>
  <c r="M33" i="1"/>
  <c r="L35" i="1"/>
  <c r="M35" i="1"/>
  <c r="L36" i="1"/>
  <c r="M36" i="1"/>
  <c r="L37" i="1"/>
  <c r="M37" i="1"/>
  <c r="L38" i="1"/>
  <c r="M38" i="1"/>
  <c r="L39" i="1"/>
  <c r="M39" i="1"/>
  <c r="L40" i="1"/>
  <c r="M40" i="1"/>
  <c r="L41" i="1"/>
  <c r="M41" i="1"/>
  <c r="L42" i="1"/>
  <c r="M42" i="1"/>
  <c r="L43" i="1"/>
  <c r="M43" i="1"/>
  <c r="L44" i="1"/>
  <c r="M44" i="1"/>
  <c r="L45" i="1"/>
  <c r="M45" i="1"/>
  <c r="L46" i="1"/>
  <c r="M46" i="1"/>
  <c r="L47" i="1"/>
  <c r="M47" i="1"/>
  <c r="L49" i="1"/>
  <c r="M49" i="1"/>
  <c r="L50" i="1"/>
  <c r="M50" i="1"/>
  <c r="L51" i="1"/>
  <c r="M51" i="1"/>
  <c r="L52" i="1"/>
  <c r="M52" i="1"/>
  <c r="L53" i="1"/>
  <c r="M53" i="1"/>
  <c r="L54" i="1"/>
  <c r="M54" i="1"/>
  <c r="L55" i="1"/>
  <c r="M55" i="1"/>
  <c r="L56" i="1"/>
  <c r="M56" i="1"/>
  <c r="L57" i="1"/>
  <c r="M57" i="1"/>
  <c r="L58" i="1"/>
  <c r="M58" i="1"/>
  <c r="L59" i="1"/>
  <c r="M59" i="1"/>
  <c r="J11" i="1"/>
  <c r="J12" i="1"/>
  <c r="J13" i="1"/>
  <c r="J14" i="1"/>
  <c r="J15" i="1"/>
  <c r="J16" i="1"/>
  <c r="J17" i="1"/>
  <c r="J18" i="1"/>
  <c r="J19" i="1"/>
  <c r="J20" i="1"/>
  <c r="J22" i="1"/>
  <c r="J23" i="1"/>
  <c r="J24" i="1"/>
  <c r="J25" i="1"/>
  <c r="J26" i="1"/>
  <c r="J27" i="1"/>
  <c r="J28" i="1"/>
  <c r="J29" i="1"/>
  <c r="J30" i="1"/>
  <c r="J31" i="1"/>
  <c r="J32" i="1"/>
  <c r="J33" i="1"/>
  <c r="J35" i="1"/>
  <c r="J36" i="1"/>
  <c r="J37" i="1"/>
  <c r="J38" i="1"/>
  <c r="J39" i="1"/>
  <c r="J40" i="1"/>
  <c r="J41" i="1"/>
  <c r="J42" i="1"/>
  <c r="J43" i="1"/>
  <c r="J44" i="1"/>
  <c r="J45" i="1"/>
  <c r="J46" i="1"/>
  <c r="J47" i="1"/>
  <c r="J49" i="1"/>
  <c r="J50" i="1"/>
  <c r="J51" i="1"/>
  <c r="J52" i="1"/>
  <c r="J53" i="1"/>
  <c r="J54" i="1"/>
  <c r="J55" i="1"/>
  <c r="J56" i="1"/>
  <c r="J57" i="1"/>
  <c r="J58" i="1"/>
  <c r="J59" i="1"/>
  <c r="G11" i="1"/>
  <c r="G12" i="1"/>
  <c r="G13" i="1"/>
  <c r="G14" i="1"/>
  <c r="G15" i="1"/>
  <c r="G16" i="1"/>
  <c r="G17" i="1"/>
  <c r="G18" i="1"/>
  <c r="G19" i="1"/>
  <c r="G20" i="1"/>
  <c r="G22" i="1"/>
  <c r="G23" i="1"/>
  <c r="G24" i="1"/>
  <c r="G25" i="1"/>
  <c r="G26" i="1"/>
  <c r="G27" i="1"/>
  <c r="G28" i="1"/>
  <c r="G29" i="1"/>
  <c r="G30" i="1"/>
  <c r="G31" i="1"/>
  <c r="G32" i="1"/>
  <c r="G33" i="1"/>
  <c r="G35" i="1"/>
  <c r="G36" i="1"/>
  <c r="G37" i="1"/>
  <c r="G38" i="1"/>
  <c r="G39" i="1"/>
  <c r="G40" i="1"/>
  <c r="G41" i="1"/>
  <c r="G42" i="1"/>
  <c r="G43" i="1"/>
  <c r="G44" i="1"/>
  <c r="G45" i="1"/>
  <c r="G46" i="1"/>
  <c r="G47" i="1"/>
  <c r="G49" i="1"/>
  <c r="G50" i="1"/>
  <c r="G51" i="1"/>
  <c r="G52" i="1"/>
  <c r="G53" i="1"/>
  <c r="G54" i="1"/>
  <c r="G55" i="1"/>
  <c r="G56" i="1"/>
  <c r="G57" i="1"/>
  <c r="G58" i="1"/>
  <c r="G59" i="1"/>
  <c r="Q59" i="1"/>
  <c r="S59" i="1" s="1"/>
  <c r="Q58" i="1"/>
  <c r="S58" i="1" s="1"/>
  <c r="Q57" i="1"/>
  <c r="R57" i="1" s="1"/>
  <c r="T57" i="1" s="1"/>
  <c r="U57" i="1" s="1"/>
  <c r="Q56" i="1"/>
  <c r="S56" i="1" s="1"/>
  <c r="Q55" i="1"/>
  <c r="S55" i="1" s="1"/>
  <c r="Q54" i="1"/>
  <c r="S54" i="1" s="1"/>
  <c r="Q53" i="1"/>
  <c r="S53" i="1" s="1"/>
  <c r="Q52" i="1"/>
  <c r="S52" i="1" s="1"/>
  <c r="Q51" i="1"/>
  <c r="S51" i="1" s="1"/>
  <c r="Q50" i="1"/>
  <c r="S50" i="1" s="1"/>
  <c r="Q49" i="1"/>
  <c r="S49" i="1" s="1"/>
  <c r="Q47" i="1"/>
  <c r="S47" i="1" s="1"/>
  <c r="Q46" i="1"/>
  <c r="S46" i="1" s="1"/>
  <c r="Q45" i="1"/>
  <c r="R45" i="1" s="1"/>
  <c r="T45" i="1" s="1"/>
  <c r="U45" i="1" s="1"/>
  <c r="Q44" i="1"/>
  <c r="S44" i="1" s="1"/>
  <c r="Q43" i="1"/>
  <c r="R43" i="1" s="1"/>
  <c r="T43" i="1" s="1"/>
  <c r="U43" i="1" s="1"/>
  <c r="Q42" i="1"/>
  <c r="S42" i="1" s="1"/>
  <c r="Q41" i="1"/>
  <c r="S41" i="1" s="1"/>
  <c r="Q40" i="1"/>
  <c r="R40" i="1" s="1"/>
  <c r="T40" i="1" s="1"/>
  <c r="U40" i="1" s="1"/>
  <c r="Q39" i="1"/>
  <c r="S39" i="1" s="1"/>
  <c r="Q38" i="1"/>
  <c r="S38" i="1" s="1"/>
  <c r="Q37" i="1"/>
  <c r="S37" i="1" s="1"/>
  <c r="D37" i="1"/>
  <c r="C37" i="1"/>
  <c r="Q36" i="1"/>
  <c r="S36" i="1" s="1"/>
  <c r="Q35" i="1"/>
  <c r="S35" i="1" s="1"/>
  <c r="Q33" i="1"/>
  <c r="R33" i="1" s="1"/>
  <c r="T33" i="1" s="1"/>
  <c r="U33" i="1" s="1"/>
  <c r="Q32" i="1"/>
  <c r="R32" i="1" s="1"/>
  <c r="T32" i="1" s="1"/>
  <c r="U32" i="1" s="1"/>
  <c r="Q31" i="1"/>
  <c r="S31" i="1" s="1"/>
  <c r="Q30" i="1"/>
  <c r="S30" i="1" s="1"/>
  <c r="Q29" i="1"/>
  <c r="S29" i="1" s="1"/>
  <c r="Q28" i="1"/>
  <c r="R28" i="1" s="1"/>
  <c r="T28" i="1" s="1"/>
  <c r="U28" i="1" s="1"/>
  <c r="Q27" i="1"/>
  <c r="S27" i="1" s="1"/>
  <c r="Q26" i="1"/>
  <c r="S26" i="1" s="1"/>
  <c r="Q25" i="1"/>
  <c r="S25" i="1" s="1"/>
  <c r="Q24" i="1"/>
  <c r="R24" i="1" s="1"/>
  <c r="T24" i="1" s="1"/>
  <c r="U24" i="1" s="1"/>
  <c r="Q23" i="1"/>
  <c r="S23" i="1" s="1"/>
  <c r="S22" i="1"/>
  <c r="Q22" i="1"/>
  <c r="R22" i="1" s="1"/>
  <c r="T22" i="1" s="1"/>
  <c r="U22" i="1" s="1"/>
  <c r="Q20" i="1"/>
  <c r="S20" i="1" s="1"/>
  <c r="Q19" i="1"/>
  <c r="R19" i="1" s="1"/>
  <c r="T19" i="1" s="1"/>
  <c r="U19" i="1" s="1"/>
  <c r="Q18" i="1"/>
  <c r="S18" i="1" s="1"/>
  <c r="S17" i="1"/>
  <c r="R17" i="1"/>
  <c r="T17" i="1" s="1"/>
  <c r="U17" i="1" s="1"/>
  <c r="Q17" i="1"/>
  <c r="Q16" i="1"/>
  <c r="R16" i="1" s="1"/>
  <c r="T16" i="1" s="1"/>
  <c r="U16" i="1" s="1"/>
  <c r="Q15" i="1"/>
  <c r="R15" i="1" s="1"/>
  <c r="T15" i="1" s="1"/>
  <c r="U15" i="1" s="1"/>
  <c r="Q14" i="1"/>
  <c r="S14" i="1" s="1"/>
  <c r="Q13" i="1"/>
  <c r="S13" i="1" s="1"/>
  <c r="S12" i="1"/>
  <c r="R12" i="1"/>
  <c r="T12" i="1" s="1"/>
  <c r="U12" i="1" s="1"/>
  <c r="Q12" i="1"/>
  <c r="Q11" i="1"/>
  <c r="R11" i="1" s="1"/>
  <c r="T11" i="1" s="1"/>
  <c r="U11" i="1" s="1"/>
  <c r="R103" i="6" l="1"/>
  <c r="T103" i="6" s="1"/>
  <c r="U103" i="6" s="1"/>
  <c r="R33" i="6"/>
  <c r="T33" i="6" s="1"/>
  <c r="U33" i="6" s="1"/>
  <c r="S61" i="6"/>
  <c r="R78" i="6"/>
  <c r="T78" i="6" s="1"/>
  <c r="U78" i="6" s="1"/>
  <c r="S98" i="6"/>
  <c r="R25" i="6"/>
  <c r="T25" i="6" s="1"/>
  <c r="U25" i="6" s="1"/>
  <c r="S91" i="6"/>
  <c r="S111" i="6"/>
  <c r="R114" i="6"/>
  <c r="T114" i="6" s="1"/>
  <c r="U114" i="6" s="1"/>
  <c r="R38" i="6"/>
  <c r="T38" i="6" s="1"/>
  <c r="U38" i="6" s="1"/>
  <c r="S16" i="6"/>
  <c r="R106" i="6"/>
  <c r="T106" i="6" s="1"/>
  <c r="U106" i="6" s="1"/>
  <c r="R41" i="1"/>
  <c r="T41" i="1" s="1"/>
  <c r="U41" i="1" s="1"/>
  <c r="R50" i="1"/>
  <c r="T50" i="1" s="1"/>
  <c r="U50" i="1" s="1"/>
  <c r="R53" i="1"/>
  <c r="T53" i="1" s="1"/>
  <c r="U53" i="1" s="1"/>
  <c r="R79" i="1"/>
  <c r="T79" i="1" s="1"/>
  <c r="U79" i="1" s="1"/>
  <c r="R26" i="1"/>
  <c r="T26" i="1" s="1"/>
  <c r="U26" i="1" s="1"/>
  <c r="R29" i="1"/>
  <c r="T29" i="1" s="1"/>
  <c r="U29" i="1" s="1"/>
  <c r="R35" i="1"/>
  <c r="T35" i="1" s="1"/>
  <c r="U35" i="1" s="1"/>
  <c r="S45" i="1"/>
  <c r="R58" i="1"/>
  <c r="T58" i="1" s="1"/>
  <c r="U58" i="1" s="1"/>
  <c r="S16" i="1"/>
  <c r="R20" i="1"/>
  <c r="T20" i="1" s="1"/>
  <c r="U20" i="1" s="1"/>
  <c r="S33" i="1"/>
  <c r="S40" i="1"/>
  <c r="R44" i="1"/>
  <c r="T44" i="1" s="1"/>
  <c r="U44" i="1" s="1"/>
  <c r="S57" i="1"/>
  <c r="R63" i="1"/>
  <c r="T63" i="1" s="1"/>
  <c r="U63" i="1" s="1"/>
  <c r="R66" i="1"/>
  <c r="T66" i="1" s="1"/>
  <c r="U66" i="1" s="1"/>
  <c r="R70" i="1"/>
  <c r="T70" i="1" s="1"/>
  <c r="U70" i="1" s="1"/>
  <c r="R71" i="1"/>
  <c r="T71" i="1" s="1"/>
  <c r="U71" i="1" s="1"/>
  <c r="R82" i="1"/>
  <c r="T82" i="1" s="1"/>
  <c r="U82" i="1" s="1"/>
  <c r="R62" i="1"/>
  <c r="T62" i="1" s="1"/>
  <c r="U62" i="1" s="1"/>
  <c r="R67" i="1"/>
  <c r="T67" i="1" s="1"/>
  <c r="U67" i="1" s="1"/>
  <c r="R74" i="1"/>
  <c r="T74" i="1" s="1"/>
  <c r="U74" i="1" s="1"/>
  <c r="R83" i="1"/>
  <c r="T83" i="1" s="1"/>
  <c r="U83" i="1" s="1"/>
  <c r="R29" i="6"/>
  <c r="T29" i="6" s="1"/>
  <c r="U29" i="6" s="1"/>
  <c r="S70" i="6"/>
  <c r="R88" i="6"/>
  <c r="T88" i="6" s="1"/>
  <c r="U88" i="6" s="1"/>
  <c r="R93" i="6"/>
  <c r="T93" i="6" s="1"/>
  <c r="U93" i="6" s="1"/>
  <c r="R95" i="6"/>
  <c r="T95" i="6" s="1"/>
  <c r="U95" i="6" s="1"/>
  <c r="R102" i="6"/>
  <c r="T102" i="6" s="1"/>
  <c r="U102" i="6" s="1"/>
  <c r="R107" i="6"/>
  <c r="T107" i="6" s="1"/>
  <c r="U107" i="6" s="1"/>
  <c r="R110" i="6"/>
  <c r="T110" i="6" s="1"/>
  <c r="U110" i="6" s="1"/>
  <c r="R116" i="6"/>
  <c r="T116" i="6" s="1"/>
  <c r="U116" i="6" s="1"/>
  <c r="R117" i="6"/>
  <c r="T117" i="6" s="1"/>
  <c r="U117" i="6" s="1"/>
  <c r="R49" i="6"/>
  <c r="T49" i="6" s="1"/>
  <c r="U49" i="6" s="1"/>
  <c r="S83" i="6"/>
  <c r="R86" i="6"/>
  <c r="T86" i="6" s="1"/>
  <c r="U86" i="6" s="1"/>
  <c r="S90" i="6"/>
  <c r="R97" i="6"/>
  <c r="T97" i="6" s="1"/>
  <c r="U97" i="6" s="1"/>
  <c r="S99" i="6"/>
  <c r="R104" i="6"/>
  <c r="T104" i="6" s="1"/>
  <c r="U104" i="6" s="1"/>
  <c r="R112" i="6"/>
  <c r="T112" i="6" s="1"/>
  <c r="U112" i="6" s="1"/>
  <c r="R105" i="6"/>
  <c r="T105" i="6" s="1"/>
  <c r="U105" i="6" s="1"/>
  <c r="R109" i="6"/>
  <c r="T109" i="6" s="1"/>
  <c r="U109" i="6" s="1"/>
  <c r="R113" i="6"/>
  <c r="T113" i="6" s="1"/>
  <c r="U113" i="6" s="1"/>
  <c r="R92" i="6"/>
  <c r="T92" i="6" s="1"/>
  <c r="U92" i="6" s="1"/>
  <c r="R96" i="6"/>
  <c r="T96" i="6" s="1"/>
  <c r="U96" i="6" s="1"/>
  <c r="R100" i="6"/>
  <c r="T100" i="6" s="1"/>
  <c r="U100" i="6" s="1"/>
  <c r="R84" i="6"/>
  <c r="T84" i="6" s="1"/>
  <c r="U84" i="6" s="1"/>
  <c r="S85" i="6"/>
  <c r="R89" i="6"/>
  <c r="T89" i="6" s="1"/>
  <c r="U89" i="6" s="1"/>
  <c r="R77" i="6"/>
  <c r="T77" i="6" s="1"/>
  <c r="U77" i="6" s="1"/>
  <c r="R81" i="6"/>
  <c r="T81" i="6" s="1"/>
  <c r="U81" i="6" s="1"/>
  <c r="R76" i="6"/>
  <c r="T76" i="6" s="1"/>
  <c r="U76" i="6" s="1"/>
  <c r="R80" i="6"/>
  <c r="T80" i="6" s="1"/>
  <c r="U80" i="6" s="1"/>
  <c r="S20" i="6"/>
  <c r="R41" i="6"/>
  <c r="T41" i="6" s="1"/>
  <c r="U41" i="6" s="1"/>
  <c r="S52" i="6"/>
  <c r="S65" i="6"/>
  <c r="R73" i="6"/>
  <c r="T73" i="6" s="1"/>
  <c r="U73" i="6" s="1"/>
  <c r="S71" i="6"/>
  <c r="S12" i="6"/>
  <c r="S58" i="6"/>
  <c r="R11" i="6"/>
  <c r="T11" i="6" s="1"/>
  <c r="U11" i="6" s="1"/>
  <c r="R19" i="6"/>
  <c r="T19" i="6" s="1"/>
  <c r="U19" i="6" s="1"/>
  <c r="R40" i="6"/>
  <c r="T40" i="6" s="1"/>
  <c r="U40" i="6" s="1"/>
  <c r="R43" i="6"/>
  <c r="T43" i="6" s="1"/>
  <c r="U43" i="6" s="1"/>
  <c r="R51" i="6"/>
  <c r="T51" i="6" s="1"/>
  <c r="U51" i="6" s="1"/>
  <c r="S54" i="6"/>
  <c r="R57" i="6"/>
  <c r="T57" i="6" s="1"/>
  <c r="U57" i="6" s="1"/>
  <c r="R75" i="6"/>
  <c r="T75" i="6" s="1"/>
  <c r="U75" i="6" s="1"/>
  <c r="S15" i="6"/>
  <c r="S24" i="6"/>
  <c r="R28" i="6"/>
  <c r="T28" i="6" s="1"/>
  <c r="U28" i="6" s="1"/>
  <c r="R32" i="6"/>
  <c r="T32" i="6" s="1"/>
  <c r="U32" i="6" s="1"/>
  <c r="R37" i="6"/>
  <c r="T37" i="6" s="1"/>
  <c r="U37" i="6" s="1"/>
  <c r="R45" i="6"/>
  <c r="T45" i="6" s="1"/>
  <c r="U45" i="6" s="1"/>
  <c r="S48" i="6"/>
  <c r="R53" i="6"/>
  <c r="T53" i="6" s="1"/>
  <c r="U53" i="6" s="1"/>
  <c r="S66" i="6"/>
  <c r="R69" i="6"/>
  <c r="T69" i="6" s="1"/>
  <c r="U69" i="6" s="1"/>
  <c r="R74" i="6"/>
  <c r="T74" i="6" s="1"/>
  <c r="U74" i="6" s="1"/>
  <c r="R14" i="6"/>
  <c r="T14" i="6" s="1"/>
  <c r="U14" i="6" s="1"/>
  <c r="R18" i="6"/>
  <c r="T18" i="6" s="1"/>
  <c r="U18" i="6" s="1"/>
  <c r="R23" i="6"/>
  <c r="T23" i="6" s="1"/>
  <c r="U23" i="6" s="1"/>
  <c r="S26" i="6"/>
  <c r="S30" i="6"/>
  <c r="S34" i="6"/>
  <c r="R39" i="6"/>
  <c r="T39" i="6" s="1"/>
  <c r="U39" i="6" s="1"/>
  <c r="R47" i="6"/>
  <c r="T47" i="6" s="1"/>
  <c r="U47" i="6" s="1"/>
  <c r="S62" i="6"/>
  <c r="R68" i="6"/>
  <c r="T68" i="6" s="1"/>
  <c r="U68" i="6" s="1"/>
  <c r="R72" i="6"/>
  <c r="T72" i="6" s="1"/>
  <c r="U72" i="6" s="1"/>
  <c r="R56" i="6"/>
  <c r="T56" i="6" s="1"/>
  <c r="U56" i="6" s="1"/>
  <c r="R60" i="6"/>
  <c r="T60" i="6" s="1"/>
  <c r="U60" i="6" s="1"/>
  <c r="R64" i="6"/>
  <c r="T64" i="6" s="1"/>
  <c r="U64" i="6" s="1"/>
  <c r="R55" i="6"/>
  <c r="T55" i="6" s="1"/>
  <c r="U55" i="6" s="1"/>
  <c r="R59" i="6"/>
  <c r="T59" i="6" s="1"/>
  <c r="U59" i="6" s="1"/>
  <c r="R63" i="6"/>
  <c r="T63" i="6" s="1"/>
  <c r="U63" i="6" s="1"/>
  <c r="R67" i="6"/>
  <c r="T67" i="6" s="1"/>
  <c r="U67" i="6" s="1"/>
  <c r="R42" i="6"/>
  <c r="T42" i="6" s="1"/>
  <c r="U42" i="6" s="1"/>
  <c r="R46" i="6"/>
  <c r="T46" i="6" s="1"/>
  <c r="U46" i="6" s="1"/>
  <c r="R50" i="6"/>
  <c r="T50" i="6" s="1"/>
  <c r="U50" i="6" s="1"/>
  <c r="R27" i="6"/>
  <c r="T27" i="6" s="1"/>
  <c r="U27" i="6" s="1"/>
  <c r="R31" i="6"/>
  <c r="T31" i="6" s="1"/>
  <c r="U31" i="6" s="1"/>
  <c r="R35" i="6"/>
  <c r="T35" i="6" s="1"/>
  <c r="U35" i="6" s="1"/>
  <c r="R13" i="6"/>
  <c r="T13" i="6" s="1"/>
  <c r="U13" i="6" s="1"/>
  <c r="R17" i="6"/>
  <c r="T17" i="6" s="1"/>
  <c r="U17" i="6" s="1"/>
  <c r="R21" i="6"/>
  <c r="T21" i="6" s="1"/>
  <c r="U21" i="6" s="1"/>
  <c r="R29" i="5"/>
  <c r="T29" i="5" s="1"/>
  <c r="U29" i="5" s="1"/>
  <c r="R16" i="5"/>
  <c r="T16" i="5" s="1"/>
  <c r="U16" i="5" s="1"/>
  <c r="R26" i="5"/>
  <c r="T26" i="5" s="1"/>
  <c r="U26" i="5" s="1"/>
  <c r="R30" i="5"/>
  <c r="T30" i="5" s="1"/>
  <c r="U30" i="5" s="1"/>
  <c r="R12" i="5"/>
  <c r="T12" i="5" s="1"/>
  <c r="U12" i="5" s="1"/>
  <c r="S14" i="5"/>
  <c r="R21" i="5"/>
  <c r="T21" i="5" s="1"/>
  <c r="U21" i="5" s="1"/>
  <c r="R17" i="5"/>
  <c r="T17" i="5" s="1"/>
  <c r="U17" i="5" s="1"/>
  <c r="R13" i="5"/>
  <c r="T13" i="5" s="1"/>
  <c r="U13" i="5" s="1"/>
  <c r="R20" i="5"/>
  <c r="T20" i="5" s="1"/>
  <c r="U20" i="5" s="1"/>
  <c r="S22" i="5"/>
  <c r="S18" i="5"/>
  <c r="R11" i="5"/>
  <c r="T11" i="5" s="1"/>
  <c r="U11" i="5" s="1"/>
  <c r="R15" i="5"/>
  <c r="T15" i="5" s="1"/>
  <c r="U15" i="5" s="1"/>
  <c r="R19" i="5"/>
  <c r="T19" i="5" s="1"/>
  <c r="U19" i="5" s="1"/>
  <c r="S12" i="4"/>
  <c r="R15" i="4"/>
  <c r="T15" i="4" s="1"/>
  <c r="U15" i="4" s="1"/>
  <c r="S11" i="4"/>
  <c r="S20" i="4"/>
  <c r="R23" i="4"/>
  <c r="T23" i="4" s="1"/>
  <c r="U23" i="4" s="1"/>
  <c r="S16" i="4"/>
  <c r="R19" i="4"/>
  <c r="T19" i="4" s="1"/>
  <c r="U19" i="4" s="1"/>
  <c r="R14" i="4"/>
  <c r="T14" i="4" s="1"/>
  <c r="U14" i="4" s="1"/>
  <c r="R18" i="4"/>
  <c r="T18" i="4" s="1"/>
  <c r="U18" i="4" s="1"/>
  <c r="R22" i="4"/>
  <c r="T22" i="4" s="1"/>
  <c r="U22" i="4" s="1"/>
  <c r="R13" i="4"/>
  <c r="T13" i="4" s="1"/>
  <c r="U13" i="4" s="1"/>
  <c r="R17" i="4"/>
  <c r="T17" i="4" s="1"/>
  <c r="U17" i="4" s="1"/>
  <c r="R21" i="4"/>
  <c r="T21" i="4" s="1"/>
  <c r="U21" i="4" s="1"/>
  <c r="R13" i="1"/>
  <c r="T13" i="1" s="1"/>
  <c r="U13" i="1" s="1"/>
  <c r="R25" i="1"/>
  <c r="T25" i="1" s="1"/>
  <c r="U25" i="1" s="1"/>
  <c r="R30" i="1"/>
  <c r="T30" i="1" s="1"/>
  <c r="U30" i="1" s="1"/>
  <c r="R37" i="1"/>
  <c r="T37" i="1" s="1"/>
  <c r="U37" i="1" s="1"/>
  <c r="R49" i="1"/>
  <c r="T49" i="1" s="1"/>
  <c r="U49" i="1" s="1"/>
  <c r="R54" i="1"/>
  <c r="T54" i="1" s="1"/>
  <c r="U54" i="1" s="1"/>
  <c r="S60" i="1"/>
  <c r="S64" i="1"/>
  <c r="R80" i="1"/>
  <c r="T80" i="1" s="1"/>
  <c r="U80" i="1" s="1"/>
  <c r="R75" i="1"/>
  <c r="T75" i="1" s="1"/>
  <c r="U75" i="1" s="1"/>
  <c r="S68" i="1"/>
  <c r="S72" i="1"/>
  <c r="R77" i="1"/>
  <c r="T77" i="1" s="1"/>
  <c r="U77" i="1" s="1"/>
  <c r="R81" i="1"/>
  <c r="T81" i="1" s="1"/>
  <c r="U81" i="1" s="1"/>
  <c r="R69" i="1"/>
  <c r="T69" i="1" s="1"/>
  <c r="U69" i="1" s="1"/>
  <c r="R73" i="1"/>
  <c r="T73" i="1" s="1"/>
  <c r="U73" i="1" s="1"/>
  <c r="R61" i="1"/>
  <c r="T61" i="1" s="1"/>
  <c r="U61" i="1" s="1"/>
  <c r="R65" i="1"/>
  <c r="T65" i="1" s="1"/>
  <c r="U65" i="1" s="1"/>
  <c r="R39" i="1"/>
  <c r="T39" i="1" s="1"/>
  <c r="U39" i="1" s="1"/>
  <c r="R47" i="1"/>
  <c r="T47" i="1" s="1"/>
  <c r="U47" i="1" s="1"/>
  <c r="R52" i="1"/>
  <c r="T52" i="1" s="1"/>
  <c r="U52" i="1" s="1"/>
  <c r="R56" i="1"/>
  <c r="T56" i="1" s="1"/>
  <c r="U56" i="1" s="1"/>
  <c r="S11" i="1"/>
  <c r="R14" i="1"/>
  <c r="T14" i="1" s="1"/>
  <c r="U14" i="1" s="1"/>
  <c r="S15" i="1"/>
  <c r="R18" i="1"/>
  <c r="T18" i="1" s="1"/>
  <c r="U18" i="1" s="1"/>
  <c r="S19" i="1"/>
  <c r="R23" i="1"/>
  <c r="T23" i="1" s="1"/>
  <c r="U23" i="1" s="1"/>
  <c r="S24" i="1"/>
  <c r="R27" i="1"/>
  <c r="T27" i="1" s="1"/>
  <c r="U27" i="1" s="1"/>
  <c r="S28" i="1"/>
  <c r="R31" i="1"/>
  <c r="T31" i="1" s="1"/>
  <c r="U31" i="1" s="1"/>
  <c r="S32" i="1"/>
  <c r="R36" i="1"/>
  <c r="T36" i="1" s="1"/>
  <c r="U36" i="1" s="1"/>
  <c r="R38" i="1"/>
  <c r="T38" i="1" s="1"/>
  <c r="U38" i="1" s="1"/>
  <c r="R42" i="1"/>
  <c r="T42" i="1" s="1"/>
  <c r="U42" i="1" s="1"/>
  <c r="S43" i="1"/>
  <c r="R46" i="1"/>
  <c r="T46" i="1" s="1"/>
  <c r="U46" i="1" s="1"/>
  <c r="R51" i="1"/>
  <c r="T51" i="1" s="1"/>
  <c r="U51" i="1" s="1"/>
  <c r="R55" i="1"/>
  <c r="T55" i="1" s="1"/>
  <c r="U55" i="1" s="1"/>
  <c r="R59" i="1"/>
  <c r="T59" i="1" s="1"/>
  <c r="U59" i="1" s="1"/>
</calcChain>
</file>

<file path=xl/sharedStrings.xml><?xml version="1.0" encoding="utf-8"?>
<sst xmlns="http://schemas.openxmlformats.org/spreadsheetml/2006/main" count="5737" uniqueCount="1403">
  <si>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</si>
  <si>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</si>
  <si>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</si>
  <si>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</si>
  <si>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</si>
  <si>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</si>
  <si>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</si>
  <si>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</si>
  <si>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</si>
  <si>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</si>
  <si>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</si>
  <si>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</si>
  <si>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</si>
  <si>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</si>
  <si>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</si>
  <si>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</si>
  <si>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</si>
  <si>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</si>
  <si>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</si>
  <si>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</si>
  <si>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</si>
  <si>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</si>
  <si>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</si>
  <si>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</si>
  <si>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</si>
  <si>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</si>
  <si>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</si>
  <si>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</si>
  <si>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</si>
  <si>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</si>
  <si>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</si>
  <si>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</si>
  <si>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</si>
  <si>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</si>
  <si>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</si>
  <si>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</si>
  <si>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</si>
  <si>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</si>
  <si>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</si>
  <si>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</si>
  <si>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</si>
  <si>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</si>
  <si>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</si>
  <si>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</si>
  <si>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</si>
  <si>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</si>
  <si>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</si>
  <si>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</si>
  <si>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</si>
  <si>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</si>
  <si>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</si>
  <si>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</si>
  <si>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</si>
  <si>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</si>
  <si>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</si>
  <si>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</si>
  <si>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</si>
  <si>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</si>
  <si>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</si>
  <si>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</si>
  <si>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</si>
  <si>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</si>
  <si>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</si>
  <si>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</si>
  <si>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</si>
  <si>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</si>
  <si>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</si>
  <si>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</si>
  <si>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</si>
  <si>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</si>
  <si>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</si>
  <si>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</si>
  <si>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</si>
  <si>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</si>
  <si>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</si>
  <si>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</si>
  <si>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</si>
  <si>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</si>
  <si>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</si>
  <si>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</si>
  <si>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</si>
  <si>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</si>
  <si>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</si>
  <si>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</si>
  <si>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</si>
  <si>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</si>
  <si>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</si>
  <si>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</si>
  <si>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</si>
  <si>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</si>
  <si>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</si>
  <si>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</si>
  <si>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</si>
  <si>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</si>
  <si>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</si>
  <si>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</si>
  <si>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</si>
  <si>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</si>
  <si>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</si>
  <si>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</si>
  <si>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</si>
  <si>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</si>
  <si>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</si>
  <si>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</si>
  <si>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</si>
  <si>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</si>
  <si>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</si>
  <si>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</si>
  <si>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</si>
  <si>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</si>
  <si>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</si>
  <si>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</si>
  <si>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</si>
  <si>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</si>
  <si>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</si>
  <si>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</si>
  <si>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</si>
  <si>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</si>
  <si>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</si>
  <si>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</si>
  <si>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</si>
  <si>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</si>
  <si>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</si>
  <si>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</si>
  <si>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</si>
  <si>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</si>
  <si>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</si>
  <si>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</si>
  <si>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</si>
  <si>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</si>
  <si>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</si>
  <si>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</si>
  <si>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</si>
  <si>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</si>
  <si>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</si>
  <si>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</si>
  <si>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</si>
  <si>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</si>
  <si>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</si>
  <si>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</si>
  <si>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</si>
  <si>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</si>
  <si>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</si>
  <si>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</si>
  <si>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</si>
  <si>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</si>
  <si>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</si>
  <si>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</si>
  <si>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</si>
  <si>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</si>
  <si>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</si>
  <si>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</si>
  <si>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</si>
  <si>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</si>
  <si>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</si>
  <si>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</si>
  <si>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</si>
  <si>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</si>
  <si>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</si>
  <si>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</si>
  <si>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</si>
  <si>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</si>
  <si>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</si>
  <si>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</si>
  <si>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</si>
  <si>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</si>
  <si>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</si>
  <si>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</si>
  <si>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</si>
  <si>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</si>
  <si>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</si>
  <si>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</si>
  <si>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</si>
  <si>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</si>
  <si>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</si>
  <si>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</si>
  <si>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</si>
  <si>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</si>
  <si>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</si>
  <si>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</si>
  <si>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</si>
  <si>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</si>
  <si>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</si>
  <si>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</si>
  <si>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</si>
  <si>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</si>
  <si>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</si>
  <si>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</si>
  <si>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</si>
  <si>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</si>
  <si>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</si>
  <si>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</si>
  <si>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</si>
  <si>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</si>
  <si>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</si>
  <si>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</si>
  <si>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</si>
  <si>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</si>
  <si>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</si>
  <si>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</si>
  <si>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</si>
  <si>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</si>
  <si>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</si>
  <si>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</si>
  <si>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</si>
  <si>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</si>
  <si>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</si>
  <si>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</si>
  <si>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</si>
  <si>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</si>
  <si>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</si>
  <si>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</si>
  <si>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</si>
  <si>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</si>
  <si>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</si>
  <si>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</si>
  <si>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</si>
  <si>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</si>
  <si>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</si>
  <si>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</si>
  <si>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</si>
  <si>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</si>
  <si>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</si>
  <si>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</si>
  <si>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</si>
  <si>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</si>
  <si>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</si>
  <si>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</si>
  <si>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</si>
  <si>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</si>
  <si>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</si>
  <si>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</si>
  <si>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</si>
  <si>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</si>
  <si>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</si>
  <si>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</si>
  <si>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</si>
  <si>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</si>
  <si>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</si>
  <si>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</si>
  <si>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</si>
  <si>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</si>
  <si>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</si>
  <si>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</si>
  <si>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</si>
  <si>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</si>
  <si>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</si>
  <si>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</si>
  <si>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</si>
  <si>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</si>
  <si>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</si>
  <si>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</si>
  <si>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</si>
  <si>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</si>
  <si>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</si>
  <si>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</si>
  <si>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</si>
  <si>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</si>
  <si>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</si>
  <si>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</si>
  <si>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</si>
  <si>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</si>
  <si>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</si>
  <si>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</si>
  <si>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</si>
  <si>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</si>
  <si>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</si>
  <si>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</si>
  <si>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</si>
  <si>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</si>
  <si>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</si>
  <si>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</si>
  <si>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</si>
  <si>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</si>
  <si>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</si>
  <si>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</si>
  <si>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</si>
  <si>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</si>
  <si>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</si>
  <si>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</si>
  <si>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</si>
  <si>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</si>
  <si>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</si>
  <si>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</si>
  <si>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</si>
  <si>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</si>
  <si>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</si>
  <si>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</si>
  <si>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</si>
  <si>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</si>
  <si>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</si>
  <si>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</si>
  <si>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</si>
  <si>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</si>
  <si>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</si>
  <si>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</si>
  <si>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</si>
  <si>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</si>
  <si>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</si>
  <si>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</si>
  <si>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</si>
  <si>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</si>
  <si>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</si>
  <si>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</si>
  <si>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</si>
  <si>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</si>
  <si>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</si>
  <si>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</si>
  <si>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</si>
  <si>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</si>
  <si>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</si>
  <si>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</si>
  <si>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</si>
  <si>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</si>
  <si>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</si>
  <si>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</si>
  <si>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</si>
  <si>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</si>
  <si>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</si>
  <si>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</si>
  <si>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</si>
  <si>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</si>
  <si>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</si>
  <si>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</si>
  <si>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</si>
  <si>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</si>
  <si>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</si>
  <si>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</si>
  <si>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</si>
  <si>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</si>
  <si>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</si>
  <si>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</si>
  <si>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</si>
  <si>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</si>
  <si>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</si>
  <si>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</si>
  <si>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</si>
  <si>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</si>
  <si>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</si>
  <si>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</si>
  <si>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</si>
  <si>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</si>
  <si>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</si>
  <si>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</si>
  <si>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</si>
  <si>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</si>
  <si>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</si>
  <si>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</si>
  <si>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</si>
  <si>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</si>
  <si>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</si>
  <si>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</si>
  <si>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</si>
  <si>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</si>
  <si>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</si>
  <si>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</si>
  <si>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</si>
  <si>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</si>
  <si>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</si>
  <si>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</si>
  <si>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</si>
  <si>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</si>
  <si>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</si>
  <si>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</si>
  <si>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</si>
  <si>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</si>
  <si>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</si>
  <si>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</si>
  <si>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</si>
  <si>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</si>
  <si>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</si>
  <si>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</si>
  <si>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</si>
  <si>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</si>
  <si>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</si>
  <si>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</si>
  <si>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</si>
  <si>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</si>
  <si>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</si>
  <si>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</si>
  <si>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</si>
  <si>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</si>
  <si>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</si>
  <si>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</si>
  <si>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</si>
  <si>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</si>
  <si>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</si>
  <si>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</si>
  <si>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</si>
  <si>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</si>
  <si>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</si>
  <si>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</si>
  <si>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</si>
  <si>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</si>
  <si>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</si>
  <si>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</si>
  <si>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</si>
  <si>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</si>
  <si>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</si>
  <si>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</si>
  <si>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</si>
  <si>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</si>
  <si>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</si>
  <si>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</si>
  <si>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</si>
  <si>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</si>
  <si>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</si>
  <si>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</si>
  <si>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</si>
  <si>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</si>
  <si>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</si>
  <si>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</si>
  <si>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</si>
  <si>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</si>
  <si>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</si>
  <si>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</si>
  <si>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</si>
  <si>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</si>
  <si>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</si>
  <si>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</si>
  <si>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</si>
  <si>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</si>
  <si>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</si>
  <si>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</si>
  <si>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</si>
  <si>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</si>
  <si>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</si>
  <si>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</si>
  <si>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</si>
  <si>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</si>
  <si>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</si>
  <si>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</si>
  <si>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</si>
  <si>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</si>
  <si>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</si>
  <si>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</si>
  <si>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</si>
  <si>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</si>
  <si>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</si>
  <si>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</si>
  <si>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</si>
  <si>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</si>
  <si>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</si>
  <si>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</si>
  <si>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</si>
  <si>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</si>
  <si>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</si>
  <si>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</si>
  <si>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</si>
  <si>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</si>
  <si>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</si>
  <si>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</si>
  <si>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</si>
  <si>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</si>
  <si>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</si>
  <si>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</si>
  <si>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</si>
  <si>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</si>
  <si>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</si>
  <si>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</si>
  <si>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</si>
  <si>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</si>
  <si>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</si>
  <si>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</si>
  <si>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</si>
  <si>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</si>
  <si>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</si>
  <si>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</si>
  <si>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</si>
  <si>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</si>
  <si>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</si>
  <si>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</si>
  <si>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</si>
  <si>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</si>
  <si>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</si>
  <si>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</si>
  <si>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</si>
  <si>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</si>
  <si>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</si>
  <si>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</si>
  <si>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</si>
  <si>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</si>
  <si>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</si>
  <si>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</si>
  <si>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</si>
  <si>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</si>
  <si>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</si>
  <si>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</si>
  <si>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</si>
  <si>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</si>
  <si>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</si>
  <si>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</si>
  <si>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</si>
  <si>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</si>
  <si>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</si>
  <si>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</si>
  <si>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</si>
  <si>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</si>
  <si>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</si>
  <si>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</si>
  <si>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</si>
  <si>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</si>
  <si>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</si>
  <si>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</si>
  <si>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</si>
  <si>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</si>
  <si>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</si>
  <si>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</si>
  <si>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</si>
  <si>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</si>
  <si>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</si>
  <si>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</si>
  <si>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</si>
  <si>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</si>
  <si>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</si>
  <si>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</si>
  <si>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</si>
  <si>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</si>
  <si>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</si>
  <si>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</si>
  <si>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</si>
  <si>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</si>
  <si>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</si>
  <si>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</si>
  <si>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</si>
  <si>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</si>
  <si>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</si>
  <si>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</si>
  <si>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</si>
  <si>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</si>
  <si>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</si>
  <si>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</si>
  <si>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</si>
  <si>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</si>
  <si>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</si>
  <si>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</si>
  <si>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</si>
  <si>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</si>
  <si>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</si>
  <si>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</si>
  <si>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</si>
  <si>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</si>
  <si>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</si>
  <si>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</si>
  <si>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</si>
  <si>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</si>
  <si>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</si>
  <si>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</si>
  <si>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</si>
  <si>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</si>
  <si>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</si>
  <si>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</si>
  <si>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</si>
  <si>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</si>
  <si>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</si>
  <si>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</si>
  <si>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</si>
  <si>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</si>
  <si>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</si>
  <si>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</si>
  <si>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</si>
  <si>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</si>
  <si>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</si>
  <si>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</si>
  <si>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</si>
  <si>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</si>
  <si>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</si>
  <si>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</si>
  <si>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</si>
  <si>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</si>
  <si>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</si>
  <si>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</si>
  <si>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</si>
  <si>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</si>
  <si>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</si>
  <si>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</si>
  <si>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</si>
  <si>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</si>
  <si>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</si>
  <si>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</si>
  <si>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</si>
  <si>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</si>
  <si>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</si>
  <si>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</si>
  <si>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</si>
  <si>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</si>
  <si>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</si>
  <si>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</si>
  <si>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</si>
  <si>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</si>
  <si>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</si>
  <si>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</si>
  <si>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</si>
  <si>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</si>
  <si>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</si>
  <si>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</si>
  <si>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</si>
  <si>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</si>
  <si>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</si>
  <si>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</si>
  <si>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</si>
  <si>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</si>
  <si>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</si>
  <si>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</si>
  <si>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</si>
  <si>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</si>
  <si>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</si>
  <si>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</si>
  <si>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</si>
  <si>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</si>
  <si>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</si>
  <si>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</si>
  <si>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</si>
  <si>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</si>
  <si>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</si>
  <si>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</si>
  <si>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</si>
  <si>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</si>
  <si>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</si>
  <si>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</si>
  <si>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</si>
  <si>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</si>
  <si>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</si>
  <si>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</si>
  <si>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</si>
  <si>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</si>
  <si>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</si>
  <si>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</si>
  <si>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</si>
  <si>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</si>
  <si>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</si>
  <si>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</si>
  <si>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</si>
  <si>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</si>
  <si>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</si>
  <si>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</si>
  <si>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</si>
  <si>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</si>
  <si>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</si>
  <si>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</si>
  <si>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</si>
  <si>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</si>
  <si>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</si>
  <si>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</si>
  <si>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</si>
  <si>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</si>
  <si>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</si>
  <si>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</si>
  <si>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</si>
  <si>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</si>
  <si>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</si>
  <si>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</si>
  <si>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</si>
  <si>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</si>
  <si>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</si>
  <si>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</si>
  <si>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</si>
  <si>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</si>
  <si>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</si>
  <si>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</si>
  <si>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</si>
  <si>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</si>
  <si>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</si>
  <si>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</si>
  <si>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</si>
  <si>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</si>
  <si>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</si>
  <si>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</si>
  <si>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</si>
  <si>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</si>
  <si>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</si>
  <si>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</si>
  <si>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</si>
  <si>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</si>
  <si>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</si>
  <si>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</si>
  <si>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</si>
  <si>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</si>
  <si>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</si>
  <si>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</si>
  <si>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</si>
  <si>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</si>
  <si>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</si>
  <si>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</si>
  <si>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</si>
  <si>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</si>
  <si>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</si>
  <si>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</si>
  <si>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</si>
  <si>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</si>
  <si>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</si>
  <si>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</si>
  <si>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</si>
  <si>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</si>
  <si>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</si>
  <si>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</si>
  <si>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</si>
  <si>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</si>
  <si>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</si>
  <si>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</si>
  <si>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</si>
  <si>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</si>
  <si>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</si>
  <si>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</si>
  <si>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</si>
  <si>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</si>
  <si>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</si>
  <si>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</si>
  <si>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</si>
  <si>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</si>
  <si>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</si>
  <si>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</si>
  <si>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</si>
  <si>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</si>
  <si>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</si>
  <si>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</si>
  <si>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</si>
  <si>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</si>
  <si>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</si>
  <si>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</si>
  <si>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</si>
  <si>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</si>
  <si>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</si>
  <si>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</si>
  <si>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</si>
  <si>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</si>
  <si>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</si>
  <si>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</si>
  <si>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</si>
  <si>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</si>
  <si>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</si>
  <si>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</si>
  <si>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</si>
  <si>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</si>
  <si>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</si>
  <si>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</si>
  <si>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</si>
  <si>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</si>
  <si>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</si>
  <si>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</si>
  <si>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</si>
  <si>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</si>
  <si>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</si>
  <si>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</si>
  <si>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</si>
  <si>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</si>
  <si>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</si>
  <si>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</si>
  <si>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</si>
  <si>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</si>
  <si>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</si>
  <si>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</si>
  <si>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</si>
  <si>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</si>
  <si>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</si>
  <si>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</si>
  <si>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</si>
  <si>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</si>
  <si>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</si>
  <si>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</si>
  <si>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</si>
  <si>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</si>
  <si>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</si>
  <si>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</si>
  <si>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</si>
  <si>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</si>
  <si>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</si>
  <si>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</si>
  <si>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</si>
  <si>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</si>
  <si>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</si>
  <si>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</si>
  <si>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</si>
  <si>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</si>
  <si>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</si>
  <si>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</si>
  <si>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</si>
  <si>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</si>
  <si>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</si>
  <si>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</si>
  <si>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</si>
  <si>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</si>
  <si>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</si>
  <si>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</si>
  <si>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</si>
  <si>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</si>
  <si>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</si>
  <si>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</si>
  <si>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</si>
  <si>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</si>
  <si>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</si>
  <si>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</si>
  <si>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</si>
  <si>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</si>
  <si>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</si>
  <si>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</si>
  <si>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</si>
  <si>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</si>
  <si>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</si>
  <si>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</si>
  <si>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</si>
  <si>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</si>
  <si>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</si>
  <si>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</si>
  <si>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</si>
  <si>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</si>
  <si>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</si>
  <si>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</si>
  <si>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</si>
  <si>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</si>
  <si>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</si>
  <si>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</si>
  <si>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</si>
  <si>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</si>
  <si>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</si>
  <si>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</si>
  <si>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</si>
  <si>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</si>
  <si>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</si>
  <si>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</si>
  <si>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</si>
  <si>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</si>
  <si>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</si>
  <si>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</si>
  <si>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</si>
  <si>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</si>
  <si>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</si>
  <si>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</si>
  <si>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</si>
  <si>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</si>
  <si>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</si>
  <si>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</si>
  <si>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</si>
  <si>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</si>
  <si>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</si>
  <si>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</si>
  <si>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</si>
  <si>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</si>
  <si>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</si>
  <si>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</si>
  <si>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</si>
  <si>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</si>
  <si>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</si>
  <si>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</si>
  <si>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</si>
  <si>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</si>
  <si>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</si>
  <si>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</si>
  <si>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</si>
  <si>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</si>
  <si>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</si>
  <si>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</si>
  <si>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</si>
  <si>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</si>
  <si>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</si>
  <si>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</si>
  <si>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</si>
  <si>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</si>
  <si>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</si>
  <si>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</si>
  <si>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</si>
  <si>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</si>
  <si>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</si>
  <si>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</si>
  <si>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</si>
  <si>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</si>
  <si>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</si>
  <si>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</si>
  <si>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</si>
  <si>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</si>
  <si>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</si>
  <si>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</si>
  <si>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</si>
  <si>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</si>
  <si>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</si>
  <si>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</si>
  <si>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</si>
  <si>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</si>
  <si>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</si>
  <si>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</si>
  <si>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</si>
  <si>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</si>
  <si>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</si>
  <si>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</si>
  <si>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</si>
  <si>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</si>
  <si>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</si>
  <si>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</si>
  <si>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</si>
  <si>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</si>
  <si>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</si>
  <si>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</si>
  <si>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</si>
  <si>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</si>
  <si>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</si>
  <si>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</si>
  <si>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</si>
  <si>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</si>
  <si>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</si>
  <si>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</si>
  <si>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</si>
  <si>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</si>
  <si>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</si>
  <si>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</si>
  <si>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</si>
  <si>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</si>
  <si>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</si>
  <si>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</si>
  <si>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</si>
  <si>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</si>
  <si>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</si>
  <si>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</si>
  <si>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</si>
  <si>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</si>
  <si>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</si>
  <si>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</si>
  <si>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</si>
  <si>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</si>
  <si>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</si>
  <si>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</si>
  <si>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</si>
  <si>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</si>
  <si>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</si>
  <si>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</si>
  <si>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</si>
  <si>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</si>
  <si>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</si>
  <si>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</si>
  <si>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</si>
  <si>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</si>
  <si>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</si>
  <si>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</si>
  <si>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</si>
  <si>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</si>
  <si>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</si>
  <si>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</si>
  <si>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</si>
  <si>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</si>
  <si>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</si>
  <si>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</si>
  <si>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</si>
  <si>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</si>
  <si>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</si>
  <si>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</si>
  <si>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</si>
  <si>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</si>
  <si>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</si>
  <si>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</si>
  <si>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</si>
  <si>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</si>
  <si>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</si>
  <si>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</si>
  <si>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</si>
  <si>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</si>
  <si>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</si>
  <si>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</si>
  <si>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</si>
  <si>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</si>
  <si>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</si>
  <si>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</si>
  <si>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</si>
  <si>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</si>
  <si>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</si>
  <si>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</si>
  <si>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</si>
  <si>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</si>
  <si>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</si>
  <si>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</si>
  <si>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</si>
  <si>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</si>
  <si>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</si>
  <si>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</si>
  <si>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</si>
  <si>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</si>
  <si>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</si>
  <si>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</si>
  <si>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</si>
  <si>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</si>
  <si>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</si>
  <si>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</si>
  <si>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</si>
  <si>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</si>
  <si>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</si>
  <si>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</si>
  <si>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</si>
  <si>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</si>
  <si>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</si>
  <si>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</si>
  <si>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</si>
  <si>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</si>
  <si>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</si>
  <si>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</si>
  <si>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</si>
  <si>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</si>
  <si>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</si>
  <si>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</si>
  <si>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</si>
  <si>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</si>
  <si>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</si>
  <si>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</si>
  <si>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</si>
  <si>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</si>
  <si>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</si>
  <si>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</si>
  <si>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</si>
  <si>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</si>
  <si>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</si>
  <si>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</si>
  <si>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</si>
  <si>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</si>
  <si>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</si>
  <si>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</si>
  <si>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</si>
  <si>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</si>
  <si>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</si>
  <si>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</si>
  <si>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</si>
  <si>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</si>
  <si>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</si>
  <si>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</si>
  <si>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</si>
  <si>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</si>
  <si>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</si>
  <si>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</si>
  <si>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</si>
  <si>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</si>
  <si>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</si>
  <si>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</si>
  <si>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</si>
  <si>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</si>
  <si>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</si>
  <si>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</si>
  <si>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</si>
  <si>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</si>
  <si>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</si>
  <si>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</si>
  <si>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</si>
  <si>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</si>
  <si>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</si>
  <si>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</si>
  <si>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</si>
  <si>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</si>
  <si>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</si>
  <si>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</si>
  <si>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</si>
  <si>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</si>
  <si>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</si>
  <si>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</si>
  <si>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</si>
  <si>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</si>
  <si>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</si>
  <si>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</si>
  <si>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</si>
  <si>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</si>
  <si>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</si>
  <si>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</si>
  <si>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</si>
  <si>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</si>
  <si>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</si>
  <si>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</si>
  <si>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</si>
  <si>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</si>
  <si>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</si>
  <si>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</si>
  <si>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</si>
  <si>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</si>
  <si>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</si>
  <si>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</si>
  <si>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</si>
  <si>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</si>
  <si>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</si>
  <si>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</si>
  <si>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</si>
  <si>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</si>
  <si>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</si>
  <si>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</si>
  <si>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</si>
  <si>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</si>
  <si>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</si>
  <si>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</si>
  <si>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</si>
  <si>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</si>
  <si>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</si>
  <si>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</si>
  <si>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</si>
  <si>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</si>
  <si>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</si>
  <si>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</si>
  <si>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</si>
  <si>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</si>
  <si>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</si>
  <si>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</si>
  <si>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</si>
  <si>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</si>
  <si>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</si>
  <si>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</si>
  <si>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</si>
  <si>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</si>
  <si>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</si>
  <si>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</si>
  <si>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</si>
  <si>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</si>
  <si>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</si>
  <si>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</si>
  <si>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</si>
  <si>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</si>
  <si>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</si>
  <si>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</si>
  <si>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</si>
  <si>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</si>
  <si>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</si>
  <si>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</si>
  <si>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</si>
  <si>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</si>
  <si>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</si>
  <si>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</si>
  <si>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</si>
  <si>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</si>
  <si>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</si>
  <si>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</si>
  <si>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</si>
  <si>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</si>
  <si>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</si>
  <si>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</si>
  <si>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</si>
  <si>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</si>
  <si>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</si>
  <si>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</si>
  <si>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</si>
  <si>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</si>
  <si>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</si>
  <si>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</si>
  <si>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</si>
  <si>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</si>
  <si>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</si>
  <si>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</si>
  <si>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</si>
  <si>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</si>
  <si>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</si>
  <si>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</si>
  <si>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</si>
  <si>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</si>
  <si>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</si>
  <si>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</si>
  <si>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</si>
  <si>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</si>
  <si>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</si>
  <si>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</si>
  <si>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</si>
  <si>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</si>
  <si>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</si>
  <si>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</si>
  <si>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</si>
  <si>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</si>
  <si>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</si>
  <si>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</si>
  <si>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</si>
  <si>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</si>
  <si>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</si>
  <si>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</si>
  <si>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</si>
  <si>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</si>
  <si>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</si>
  <si>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</si>
  <si>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</si>
  <si>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</si>
  <si>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</si>
  <si>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</si>
  <si>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</si>
  <si>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</si>
  <si>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</si>
  <si>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</si>
  <si>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</si>
  <si>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</si>
  <si>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</si>
  <si>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</si>
  <si>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</si>
  <si>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</si>
  <si>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</si>
  <si>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</si>
  <si>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</si>
  <si>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</si>
  <si>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</si>
  <si>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</si>
  <si>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</si>
  <si>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</si>
  <si>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</si>
  <si>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</si>
  <si>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</si>
  <si>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</si>
  <si>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</si>
  <si>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</si>
  <si>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</si>
  <si>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</si>
  <si>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</si>
  <si>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</si>
  <si>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</si>
  <si>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Dirigir, coordinar y efectuar seguimiento a la operación y mantenimiento de las redes de acueducto o alcantarillado y sus componentes en la zona asignada, para asegurar la prestación del servicio y la gestión integral, así como diseñar y supervisar las obras de ampliación de la infraestructura de redes secundarias y locales.</t>
  </si>
  <si>
    <t xml:space="preserve">1.Coordinar la preparación de la información asociada a los resultados de la gestión y elaborar los respectivos informes. 2.Coordinar las reuniones de su área con la periodicidad requerida con los profesionales asignados. Atender las directrices asociadas al seguimiento de los planes de acción definidos. 3.Evaluar el comportamiento de las matrices de hallazgos de las unidades controlables. Analizar la gestión de las unidades controlables y sus recursos, y recomendar al área las acciones que correspondan. 4.Coordinar y aprobar la medición de los estándares de servicio asociados a las unidades controlables a su cargo. 5. Analizar y aprobar las facturas de remuneración de los conceptos asociados a los procesos asignados.6. Atender tutelas, querellas, derechos de petición, acciones populares y demás oficios internos y externos relacionados con la naturaleza de las funciones de su cargo.7. Verificar el trámite a las solicitudes de peticiones, quejas y reclamos de los clientes en el área comercial y operativa.  8.Supervisar el personal a su cargo y dar cabal cumplimiento a las normas y programas de administración de personal establecidos en la Empresa.
</t>
  </si>
  <si>
    <t>SI</t>
  </si>
  <si>
    <t>Se  recomienda realizar  programa  preventivo  de  fumigacion, Implementar  el uso de  gel  antibacterial</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</si>
  <si>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</si>
  <si>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</si>
  <si>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</si>
  <si>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</si>
  <si>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</si>
  <si>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</si>
  <si>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</si>
  <si>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Ubicación de equipos portátiles de extinción de incendios cerca al área que garanticen una oportuna atención ante un evento por fuego incipiente.</t>
  </si>
  <si>
    <t>inspeccionar todos los elementos de emergencia para la atención de la contingencia</t>
  </si>
  <si>
    <t>CENTRO DE TRABAJO Y/O PROCESO: DIRECCIÓN SERVICIO ACUEDUCTO Y ALCANTARILLADO ZONA 5</t>
  </si>
  <si>
    <t>NOMBRE CENTRO DE TRABAJO Y/O PROCESO: DIVISIÓN SERVICIO DE ACUEDUCTO ZONA 5 - ADMINISTRATIVA</t>
  </si>
  <si>
    <t>Coordinar y liderar los diferentes procesos contractuales y proyectos de redes de infraestructura de acueducto y alcantarillado, con el objetivo de certificar las obras de desarrolladas por la empresa y entidades del sector que intervienen en los convenios interadministrativos con el objetivo de desarrollar proyectos que hagan viable la gestión de la empresa y la satisfacción de las necesidades de los usuarios externos e internos.</t>
  </si>
  <si>
    <t xml:space="preserve">Coordinar y supervisar las obras de acueducto y alcantarillado programadas y ejecutadas por el instituto del desarrollo urbano. Asistir periódicamente al comité operativo de obras de infraestructura de servicio publico del distrito capital y de las empresas de servicios públicos. Coordinar conjuntamente con el departamento administrativo del medio ambiente, los requerimientos ambientales de los proyectos de área respectiva. Revisar y validar los planes record de obra , diseños, actas de recibo y cruces de cuentas de las obras realizadas por la empresa y el instituto de desarrollo urbano por causa de daños a la infraestructura de la misma. Revisar y aprobar programaciones de solicitudes de cierres de servicio para cumplir con las políticas de atención. Atender los requerimientos relacionados con los contratos de terceros y entidades del distrito. Coordinar las actividades técnicas y administrativas relacionadas con las redes del acueducto y alcantarillado en los proyectos que adelanta por el instituto de desarrollo urbano , Realizar el seguimiento a los planes de manejo de transito (PMT) licencias de excavación y otros requeridos para intervenciones en espacio publico. </t>
  </si>
  <si>
    <t>si</t>
  </si>
  <si>
    <t>evitar que los gases y vapores producidos en los analisis no llegue a las oficnas y areas en las  que el personal no debe tener contacto de ningun tipo con estos agentes</t>
  </si>
  <si>
    <t>Generar los reportes correspondientes para alimentar los indicadores y estadisticas del area, yelaborar y mantener la documentacion relacionada con las actividades efectuadas por la misma.</t>
  </si>
  <si>
    <t>realizar visitas tecnicas. Elaborar estadistica de avance de actividades. Recolectar informacion de conceptos y estudios tecnicos. Manejar las diferentes bases de datos de informacion. Ingreso y cierre de solicitudes en el sistema. Realizar modelaciones, analisis y mediciones requeridas. actualizar archivos de documentos tecnicos. revisar y o corregir informes de los diferentes contratos.</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</si>
  <si>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</si>
  <si>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</si>
  <si>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 xml:space="preserve">Realizar estudios de  iluminacion, garantizar  la  ejecucion de  las pausas activas implementar  programa de  mantenimiento  para las lamparas </t>
  </si>
  <si>
    <t>DIVISIÓN SERVICIO DE ACUEDUCTO ZONA 5 - ADMINISTRATIVA</t>
  </si>
  <si>
    <t>MATRIZ DE IDENTIFICACIÓN DE PELIGROS</t>
  </si>
  <si>
    <t>Asegurar la entrega y recibo de los materiales, herramientas y equipos que son requeridos para realizar la ejecucion de los trabajos de mantenimiento preventivo, predictivo y correctivo, con el fin de asegurar la disponibilidad, capacidad funcional, operativa y productiva de los equipos en los procesos de captacion, almacenamiento, conduccion y tratamiento de agua.</t>
  </si>
  <si>
    <t>1.  Controlar la entrega y recibo de los materiales, repuestos, herramientas y equipos que son requeridos, pare ejecutar los trabajos de mantenimiento preventivo y predictivo programado y correctivo de acuerdo con los procedimientos establecidos. 2.  Solicitar los materiales, repuestos, equipos y herramientas que son utilizados en la ejecucion de   los trabajos de mantenimiento cuando sus existencias no permiten atender los trabajos de   mantenimiento solicitados. 3. Ejecutar las Ordenes de trabajo que le son asignadas del programa de mantenimiento preventivo y predictivo programado, en especial las del tipo mecanico, cumpliendo con los requisitos definidos para asegurar la disponibilidad de los equipos criticos de los procesos de captacion, almacenamiento, conduccion y tratamiento. 4.  Verificar los trabajos de mantenimiento preventivos o correctivos realizados. 5.  Realizar la verificacion y mantenimiento de los elementos de deteccion de incidentes, de los equipos de proteccion personal y de control local de emergencias de los procesos y estructuras del area.  6.  Revisar y solicitar los cambios necesarios en la informacion tecnica que es necesaria para  realizar los trabajos de mantenimiento mecanico. 7.  Informar a su superior inmediato sabre el desarrollo de sus funciones, asi como las novedades e inconvenientes que se presentee, con el fin de que se pueda verificar el cumplimiento de los requisitos definidos y se tomen las medidas pertinentes de forma oportuna.</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</si>
  <si>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</si>
  <si>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Implementar  el uso de kit antibacterial</t>
  </si>
  <si>
    <t>Se realizó cambios en en control operacional del cargo técnico 42 en los peligros de PARASITOS, HONGOS, BACTERIAS Y PARASITOS.</t>
  </si>
  <si>
    <t>capacitación en aseguramiento del área de trabajo</t>
  </si>
  <si>
    <t>se realizó cambio en capacitación del carho técnico 42 en el peligro LOCATIVO y se eliminó el control operacional.</t>
  </si>
  <si>
    <t>implementar talleres de reconocimiento defensivo, retroalimentar a los funcionarios sobre los procedimientos de seguridad para casos en los cuales se puedan presentar eventos por la atencion a público.</t>
  </si>
  <si>
    <t>se realizó el cambio de el número de expuestos de 3 trabajadores a 1 solo trabajador.</t>
  </si>
  <si>
    <t>realizar el aseo constante de los puestos de trabajo para evitar la exposicion y movimiento de material particulado</t>
  </si>
  <si>
    <t>realizar pausas activas y movimientos adecuados a la hora de realizar levantamiento de cargas.</t>
  </si>
  <si>
    <t>Utilizar herramientas adecuadas a la actividad, no utilizar herramientas hechizas. 
Realizar inspección a la herramienta antes de su uso</t>
  </si>
  <si>
    <t>Contar con el certificado, actualización y reentrenamiento para trabajo en alturas.</t>
  </si>
  <si>
    <t>se realizó cambio de personas expuestas de 6 funcionarios a 1 funcionario que se encuentra en la base de personal.</t>
  </si>
  <si>
    <t>Implementar  el uso de  kit  antibacterial</t>
  </si>
  <si>
    <t>Se realizó cambios en en control operacional del cargo conductor operativo 41 en los peligros de BACTERIAS Y VIRUS.</t>
  </si>
  <si>
    <t>realizar pausas activas y movimientos adecuados  a la hora de levantar cargas.</t>
  </si>
  <si>
    <t>se eliminó el control administrativo del cargo conductor operativo nivel 41 en el peligro de SISMOS.</t>
  </si>
  <si>
    <t>se eliminó el control operacional del cargo conductor operativo nivel 41 en el peligro MATERIAL PARTICULADO.</t>
  </si>
  <si>
    <t>Implementar  el uso del kit  antibacterial.</t>
  </si>
  <si>
    <t>Se realizó cambios en en control operacional del cargo ayudante 52 en los peligros de BACTERIAS Y VIRUS.</t>
  </si>
  <si>
    <t>se realizó cambio de personas expuestas de 9 funcionarios a 1 funcionario que se encuentra en la base de personal.</t>
  </si>
  <si>
    <t>Ejecutar los trabajos de aforo de distritos y sectores hidraulicos, localizacion de valvulas, pruebas de cierre, ubicacion de taladros, perdida de carga e investigaciones de localizacion para verificar caudales,  volumenes  y estado  de  operacion de Ia  red  de  acueducto y/o estructuras de alcantarillado.</t>
  </si>
  <si>
    <t xml:space="preserve">1. Medir los parametros hidraulicos de las redes de acueducto, tales como presion, caudal y capacidad. 2.  Inspeccionar el estado fisico y en  especial  de  la  medicion  de los  macromedidores  y  registradores de presion fijos instalados en las zonas de gestion y/o sectores hidraulicos. 3.  Efectuar Ia instalacion o revision a las instalaciones de los equipos de medicion de caudal y  presion portatil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las mismas y de ser necesario efectuar el desague correspondiente, la limpieza y demas actividades de mantenimiento correctivo, asi como el estado de las acometidas e instalaciones electricas de los equipos de medicion fijos instalados para Ia medicion de parametros hidraulicos para mantener en correcto estado la operacion, seguridad y funcionamiento los equipos. 5.  Efectuar la revision y pruebas de estanqueidad necesarias a las divisorias de servicio por sectorizacion y sus diferentes area, zonas aferentes a vaIvulas reductoras de presion.6.  Participar en Ia localizacion y construccion de los puntos de medicion, especialmente en  aquellos en los cuales se requiere de perforacion de taladros para emitir la instalacion de los  equipos de medicion, solicitar materiales, equipos adecuados. Operar y mantener los equipos de bombeo a su cargo como son motobombas, electrobombas, unidades de poder y demas equipos de mayor capacidad de bombeo requeridos para el desague de camaras de accesorios, de tuberias de redes matrices, y de otros eventos operativos a cargo de la Empresa. Efectuar Ia investigacion, deteccion y localizacion de fugas sistematicas o no visibles dispersas por reclamos o control de perdidas, entrega de informes correspondientes y de seguimiento.Realizar pruebas  a  los  hidrantes de la  red de acueducto.  10. Efectuar la operacion y/o mantenimiento basico de accesorios de la red matriz, tales como  valvulas de purge, ventosas, registros de pitemetro, cheques, valvulas de control hidraulico, bocas de acceso, durante los procesos de cambia de operacion o mantenimiento de redes. 11. Realizar con el superior inmediato y las comisiones Ia actualizacion del inventario de los  elementos y equipos de pitometria, para disponer de un inventario adecuado de elementos y 
 equipos.
</t>
  </si>
  <si>
    <t>se cambio el numero de expuestos del cargo aforador nivel 32 de 3 trabajadores a 1 solo trabajador.</t>
  </si>
  <si>
    <t xml:space="preserve"> Implementar  el uso del kit antibacterial.</t>
  </si>
  <si>
    <t>Se modifico el control operacional del cargo fontanero nivel 32 en los peligros GASES Y VAPORES ORGANOLETICAMENTE DETECTABLES..</t>
  </si>
  <si>
    <t>Se modifico el control operacional del cargo aforador nivel 32 en los peligros BACTERIAS, HONGOS Y VIRUS.</t>
  </si>
  <si>
    <t>se eliminó el control administrativo en el cargo aforador 32 en el peligro de SISMOS.</t>
  </si>
  <si>
    <t>Implementar  el uso de  gel  antibacterial</t>
  </si>
  <si>
    <t>Se modifico el control operacional del cargo  operador de valvulas nivel 40 en los peligros BACTERIAS, HONGOS Y VIRUS.</t>
  </si>
  <si>
    <t>se eliminó el control administrativo en el cargo operador de valvulas nivel 40 en el peligro de SISMOS.</t>
  </si>
  <si>
    <t>se cambio el numero de expuestos del cargo operador de valculas nivel 40, de 4 trabajadores a 3  trabajadores.</t>
  </si>
  <si>
    <t>suministrar al trabajador EPP e incentivar al trabajador para el uso de los mismos.</t>
  </si>
  <si>
    <t>Se modifico el control operacional del cargo fontanero nivel 41 en los peligros BACTERIAS, HONGOS Y VIRUS.</t>
  </si>
  <si>
    <t>Implementar  el uso del kit antibacterial</t>
  </si>
  <si>
    <t>se eliminó el control administrativo en el cargo fontanero nivel 41 en el peligro de SISMOS.</t>
  </si>
  <si>
    <t>se cambio el numero de expuestos del cargo fontanero nivel 41 de 4 trabajadores a 3  trabajadores.</t>
  </si>
  <si>
    <t>Implementar  el uso de kit  antibacterial</t>
  </si>
  <si>
    <t>Se modifico el control operacional del cargo fontanero 42 en los peligros BACTERIAS, HONGOS Y VIRUS.</t>
  </si>
  <si>
    <t>se eliminó el control administrativo en el cargo fontanero nivel 42 en el peligro de SISMOS.</t>
  </si>
  <si>
    <t>se modificó la calificación del nivel de dificiencia del cargo fontanero nivel 42 para el peligro MECANICO - HERRAMIENTAS</t>
  </si>
  <si>
    <t>Implementar  el uso deL kit  antibacterial</t>
  </si>
  <si>
    <t>Se modifico el control operacional del cargo técnico nivel 42 en los peligros BACTERIAS, HONGOS Y VIRUS.</t>
  </si>
  <si>
    <t>mantener señalizadas las areas de las sedes donde transita el funcionario.</t>
  </si>
  <si>
    <t>se modificó el control administrativo en el cargo técnico nivel 42 en el peligro de SISMOS.</t>
  </si>
  <si>
    <t>se cambio el numero de expuestos del cargo fontanero nivel 41 de 8 trabajadores a 2  trabajadores.</t>
  </si>
  <si>
    <t>se cambio el numero de expuestos del cargo fontanero nivel 41 de 1 trabajador a 2 trabajadores.</t>
  </si>
  <si>
    <t>Se modifico el control operacional del cargo operador de valvulas 42 en los peligros BACTERIAS, HONGOS Y VIRUS.</t>
  </si>
  <si>
    <t>se eliminó el control administrativo en el cargo operador de valvulas nivel 42 en el peligro de SISMOS.</t>
  </si>
  <si>
    <t>se cambio el numero de expuestos del cargo fontanero nivel 41 de 10 trabajadores a 3 trabajadores.</t>
  </si>
  <si>
    <t>Efectuar la preparacion de herramientas, para la instalacion y realizacion de los aforos de acuerdo con  las instrucciones que le sean impartidas y garantizar el adecuado funcionamiento de la infraestructura y de los dispositivos de medida de los puntos de medicion instalados en el sistema de acueducto.</t>
  </si>
  <si>
    <t>1, Cargar y descargar en el vehiculo de la comision de macromedicion, los equipos, herramientas, materiales y accesorios requeridos 2.  Realizar las actividades de operacion durante los procesos de aforo de las varillas pitornetricas y  de calibracion, medidores ultrasonicos y sus accesorios, diferenciales de presion en vidrio,  manometros y demas accesorios del equipo de pitometria. 3.  Realizar en coordinaccion con el aforador, el manejo e interpretation tecnica de planos y esquinas, y entrega de informacion. 4.  Localizar, abrir y practicar la limpieza de las cajas de pitometria, accesorios de redes matrices, cajas de telefonos y energia, para la ejecucion de aforos en redes matrices de acuerdo a las instrucciones que imparte el aforador. 5.  Determinar a traves de la ejecucion de los aforos, la adecuada localizacion de los accesorios,   (hidrantes y valvulas) e informar a su superior. 6.  Aforar los caudales de los hidrantes, para determinar su capacidad y de una zona de la ciudad a  una presion residual determinada. 7.  Operar los equipos de bombeo, para la limpieza de camaras,  operaciones de desague o cualquier actividad conexa. 8.  Realizar en coordinacion con el aforador, la manipulacion de equipos electronicos y mecanicos en las actividades de macromedicion, correspondiente al mantenimiento preventivo, correctivo y preventivo de los equipos de medicion, equipos de suplencia.9.  Operar accesorios en la red matriz, valvulas directas, valvulas de salida y valvulas en las redes menores dentro de las actividades  conexas tales coma  la  sectorizacion,  mantenimientos programados, desagues, busqueda sistematica de fugas y emergencies de acuerdo a las instrucciones que imparte el aforador o el superior inmediato.</t>
  </si>
  <si>
    <t>Implementar  el uso del kit  antibacterial</t>
  </si>
  <si>
    <t>Se modifico el control operacional del cargo ayudante operativo nivel 42 en los peligros BACTERIAS, HONGOS Y VIRUS.</t>
  </si>
  <si>
    <t>se eliminó el control administrativo en el cargo ayudante operativo nivel 42 en el peligro de SISMOS.</t>
  </si>
  <si>
    <t>se cambio el numero de expuestos del cargo fontanero nivel 41 de 10 trabajadores a 2 trabajadores.</t>
  </si>
  <si>
    <t>Se modifico el control operacional del cargo ayudante nivel 52 en los peligros BACTERIAS, HONGOS Y VIRUS.</t>
  </si>
  <si>
    <t>se eliminó el control administrativo en el cargo ayudante nivel 52 en el peligro de SISMOS.</t>
  </si>
  <si>
    <t>Se elimino el control operacional del cargo ayudante nivel 52 en los peligros GASES Y VAPORES ORGANOLETICAMENTE DETECTABLES..</t>
  </si>
  <si>
    <t>se cambio el numero de expuestos del cargo ayudante nivel 52 de 8 trabajadores a 2 trabajadores.</t>
  </si>
  <si>
    <t>DIVISIÓN SERVICIO DE ACUEDUCTO ZONA 5 - VALVULAS</t>
  </si>
  <si>
    <t>NOMBRE CENTRO DE TRABAJO Y/O PROCESO: DIVISIÓN SERVICIO DE ACUEDUCTO ZONA 5 - VALVULAS</t>
  </si>
  <si>
    <t>DIVISIÓN SERVICIO DE ACUEDUCTO ZONA 5 - VOLQUETAS - TAPADAS</t>
  </si>
  <si>
    <t>NOMBRE CENTRO DE TRABAJO Y/O PROCESO: DIVISIÓN SERVICIO DE ACUEDUCTO ZONA 5 - VOLQUETAS - TAPADAS</t>
  </si>
  <si>
    <t>DIVISIÓN SERVICIO DE ACUEDUCTO ZONA 5 - VERIFICACIÓN</t>
  </si>
  <si>
    <t>NOMBRE CENTRO DE TRABAJO Y/O PROCESO: DIVISIÓN SERVICIO DE ACUEDUCTO ZONA 5 - VERIFICACIÓN</t>
  </si>
  <si>
    <t>NOMBRE CENTRO DE TRABAJO Y/O PROCESO: DIVISIÓN SERVICIO DE ACUEDUCTO ZONA 5 - COMPRESOR</t>
  </si>
  <si>
    <t>evutar tener contacto con los diferentes agentes de gases que se encuentran en las areas de trabajo.</t>
  </si>
  <si>
    <t>se cambio el numero de expuestos del cargo fontanero nivel 41 de 7 trabajadores a 1 trabajador.</t>
  </si>
  <si>
    <t>Implementar programa de orden y aseo 5 S ,jornadas de orden y aseo dentro de los vehiculos.</t>
  </si>
  <si>
    <t>Se modifico el control operacional del cargo conductor operativo nivel 41 en los peligros BACTERIAS Y VIRUS.</t>
  </si>
  <si>
    <t>Se modifico el control operacional del cargo conductor operativo nivel 41 en el peligro LOCATIVO.</t>
  </si>
  <si>
    <t>se cambio el numero de expuestos del cargo coductor oprrativo nivel 41 de 7 trabajadores a 1 trabajador.</t>
  </si>
  <si>
    <t xml:space="preserve">Sensibilizar a los funcionarios y suministrar (E.P.P) acordes al riesgo </t>
  </si>
  <si>
    <t>Rotar al personal para la actividad</t>
  </si>
  <si>
    <t>Contar con funcionarios competentes para las actividades, realizar diariamente Inspecciones pre-operacionales del equipo y herramientas</t>
  </si>
  <si>
    <t>evitar el contacto con gases y vapores que se encuentren en las areas donde se realizan trabajos.</t>
  </si>
  <si>
    <t>se eliminó el control administrativo en el cargo técnico nivel 42 en el peligro de SISMOS.</t>
  </si>
  <si>
    <t>se cambio el numero de expuestos del cargo técnico nivel 42 a 1 trabajador</t>
  </si>
  <si>
    <t>Implementar  el uso del kit antibacterial.</t>
  </si>
  <si>
    <t>se eliminó el control operacional en el cargo fontanero nivel 42 en el peligro de GASES Y VAPORES.</t>
  </si>
  <si>
    <t>Se modifico el control operacional del cargo fontanero nivel 42 en los peligros BACTERIAS, HONGOS Y VIRUS.</t>
  </si>
  <si>
    <t>se cambio el numero de expuestos del cargo fontanero nivel 42 de 8 trabajadores a 2 trabajadores.</t>
  </si>
  <si>
    <t>Se modifico el control operacional del cargo operador de valvulas nivel 42 en los peligros BACTERIAS, HONGOS Y VIRUS.</t>
  </si>
  <si>
    <t>administrar señales de transito para trabajos en ls vias publicas.</t>
  </si>
  <si>
    <t>se eliminó el control operacional en el cargo operador de valvulas nivel 42 en el peligro de GASES Y VAPORES.</t>
  </si>
  <si>
    <t>se agregó control administrativo en el cargo operador de valvulas nivel 42 en el peligro de SISMOS.</t>
  </si>
  <si>
    <t>se cambio el numero de expuestos del cargo operador de valvulas nivel 42 de 9 trabajadores a 3 trabajadores.</t>
  </si>
  <si>
    <t>01, Cargar y descargar en el vehiculo de la comision de macromedicion, los equipos, herramientas,materiales y accesorios requeridos 2.  Realizar las actividades de operacion durante los procesos de aforo de las varillas pitornetricas y  de calibracion, medidores ultrasonicos y sus accesorios, diferenciales de presion en vidrio,  manometros y demas accesorios del equipo de pitometria. 3.  Realizar en coordinaccion con el aforador, el manejo e interpretation tecnica de planos y esquinas, y entrega de informacion. 4.  Localizar, abrir y practicar la limpieza de las cajas de pitometria, accesorios de redes matrices, cajas de telefonos y energia, para la ejecucion de aforos en redes matrices de acuerdo a las instrucciones que imparte el aforador. 5.  Determinar a traves de la ejecucion de los aforos, la adecuada localizacion de los accesorios,   (hidrantes y valvulas) e informar a su superior. 6.  Aforar los caudales de los hidrantes, para determinar su capacidad y de una zona de la ciudad a  una presion residual determinada. 7.  Operar los equipos de bombeo, para la limpieza de camaras,  operaciones de desague o cualquier actividad conexa. 8.  Realizar en coordinacion con el aforador, la manipulacion de equipos electronicos y mecanicos en las actividades de macromedicion, correspondiente al mantenimiento preventivo, correctivo y preventivo de los equipos de medicion, equipos de suplencia.9.  Operar accesorios en la red matriz, valvulas directas, valvulas de salida y valvulas en las redes menores dentro de las actividades  conexas tales coma  la  sectorizacion,  mantenimientos programados, desagues, busqueda sistematica de fugas y emergencies de acuerdo a las instrucciones que imparte el aforador o el superior inmediato.</t>
  </si>
  <si>
    <t>se eliminó el control operacional en el cargo ayudante operativo nivel 42 en el peligro de GASES Y VAPORES.</t>
  </si>
  <si>
    <t>se cambio el numero de expuestos del cargo ayudante operativo nivel 42 de 10 trabajadores a 2 trabajadores.</t>
  </si>
  <si>
    <t>se cambio el numero de expuestos del cargo ayudante operativo nivel 42 de 8 trabajadores a 2 trabajadores.</t>
  </si>
  <si>
    <t>NOMBRE CENTRO DE TRABAJO Y/O PROCESO: DIVISIÓN SERVICIO DE ACUEDUCTO ZONA 5 - PITOMETRÍA</t>
  </si>
  <si>
    <t>DIVISIÓN SERVICIO DE ACUEDUCTO ZONA 5 - PITOMETRÍA</t>
  </si>
  <si>
    <t xml:space="preserve">1. Medir los parametros hidraulicos de las redes de acueducto, tales como presion, caudal y capacidad. 2.  Inspeccionar el estado fisico y en  especial  de  la  medicion  de los  macromedidores  y  registradores de presion fijos instalados en las zonas de gestion y/o sectores hidraulicos. 3.  Efectuar Ia instalacion o revision a las instalaciones de los equipos de medicion de caudal y  presion portatil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las mismas y de ser necesario efectuar el desague correspondiente, la limpieza y demas actividades de mantenimiento correctivo, asi como el estado de las acometidas e instalaciones electricas de los equipos de medicion fijos instalados para Ia medicion de parametros hidraulicos para mantener en correcto estado la operacion, seguridad y funcionamiento los equipos. 5.  Efectuar la revision y pruebas de estanqueidad necesarias a las divisorias de servicio por sectorizacion y sus diferentes area, zonas aferentes a vaIvulas reductoras de presion.6.  Participar en Ia localizacion y construccion de los puntos de medicion, especialmente en  aquellos en los cuales se requiere de perforacion de taladros para emitir la instalacion de los  equipos de medicion, solicitar materiales, equipos adecuados. Operar y mantener los equipos de bombeo a su cargo como son motobombas, electrobombas, unidades de poder y demas equipos de mayor capacidad de bombeo requeridos para el desague de camaras de accesorios, de tuberias de redes matrices, y de otros eventos operativos a cargo de la Empresa. Efectuar Ia investigacion, deteccion y localizacion de fugas sistematicas o no visibles dispersas por reclamos o control de perdidas, entrega de informes correspondientes y de seguimiento.Realizar pruebas  a  los  hidrantes de la  red de acueducto.  10. Efectuar la operacion y/o mantenimiento basico de accesorios de la red matriz, tales como valvulas de purge, ventosas, registros de pitemetro, cheques, valvulas de control hidraulico, bocas de acceso, durante los procesos de cambia de operacion o mantenimiento de redes. 1. Realizar con el superior inmediato y las comisiones Ia actualizacion del inventario de los 
 elementos y equipos de pitometria, para disponer de un inventario adecuado de elementos y 
 equipos.
</t>
  </si>
  <si>
    <t>Continuar con el desarrollo del programa de riesgo psicosocial con el fin de retroalimentar acerca del y manejo de estrés, así como factores internos y externos que desarrollen a mayor nivel este riesgo</t>
  </si>
  <si>
    <t>evitar el contacto directo con los diferentes agentes causantes de emfermedades.</t>
  </si>
  <si>
    <t>se eliminó el control administrativo en el cargo aforador nivel 32 en el peligro de SISMOS.</t>
  </si>
  <si>
    <t>se cambio el numero de expuestos del cargo aforador nivel 32 de 3 trabajadores a 1 trabajador.</t>
  </si>
  <si>
    <t>Se modifico el control operacional del cargo operador de valvulas nivel 40 en los peligros BACTERIAS, HONGOS Y VIRUS.</t>
  </si>
  <si>
    <t>Se modifico el control operacional del cargo operador de valvulas nivel 40 en el peligro GASES Y VAPORES.</t>
  </si>
  <si>
    <t>se cambio el numero de expuestos del cargo operador de valvulas nivel 40 de 8 trabajadores a 1 trabajador.</t>
  </si>
  <si>
    <t>Implementar programa de orden y aseo 5s dentro de los vehiculos.</t>
  </si>
  <si>
    <t>Se modifico el control operacional del cargo conductor operativo nivel 41 en los peligros BACTERIAS, HONGOS Y VIRUS.</t>
  </si>
  <si>
    <t>se emodifico el control administrativo en el cargo conductor operativo nivel 41 en el peligro de LOCATIVO.</t>
  </si>
  <si>
    <t>se eliminó el control administrativo en el cargo conductor operativo nivel 41 en el peligro de SISMOS.</t>
  </si>
  <si>
    <t>Se modifico el control operacional del cargo fontanero nivel 41 en el peligro GASES Y VAPORES.</t>
  </si>
  <si>
    <t>se cambio el numero de expuestos del cargo operador de conductor operativo nivel 41 de 7 trabajadores a 2 trabajadores.</t>
  </si>
  <si>
    <t>se cambio el numero de expuestos del cargo operador de fontanero nivel 41 de 6 trabajadores a 2 trabajadores.</t>
  </si>
  <si>
    <t>se eliminó el control administrativo en el cargo fontanero nivel 42 en el peligro de GASES Y VAPORES.</t>
  </si>
  <si>
    <t>se cambio el numero de expuestos del cargo operador de fontanero nivel 42 de 8 trabajadores a 2 trabajadores.</t>
  </si>
  <si>
    <t>Implementar  el uso deL KIT antibacterial</t>
  </si>
  <si>
    <t>se modifico el control administrativo en el cargo operador de valvulas nivel 42 en el peligro de GASES Y VAPORES.</t>
  </si>
  <si>
    <t>Se modifico el control operacional del cargo técnico nivel 42 en los peligros MOVIMIENTOS REPETITIVOS.</t>
  </si>
  <si>
    <t>se cambio el numero de expuestos del cargo operador de valvulas nivel 42 de 10 trabajadores a 3 trabajadores.</t>
  </si>
  <si>
    <t>se cambio el numero de expuestos del cargo técnico nivel 42 de 1 trabajador a 2 trabajadores.</t>
  </si>
  <si>
    <t>se eliminó el control administrativo en el cargo ayudante operativo nivel 42 en el peligro de GASES Y VAPORES.</t>
  </si>
  <si>
    <t>se cambio el numero de expuestos del cargo ayudante operativo nivel 42 de 10 trabajador a 1 trabajador.</t>
  </si>
  <si>
    <t xml:space="preserve">1. Medir los parametros hidraulicos de las redes de acueducto, tales como presion, caudal y capacidad. 2.  Inspeccionar el estado fisico y en  especial  de  la  medicion  de los  macromedidores  y  registradores de presion fijos instalados en las zonas de gestion y/o sectores hidraulicos. 3.  Efectuar Ia instalacion o revision a las instalaciones de los equipos de medicion de caudal y  presion portatil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las mismas y de ser necesario efectuar el desague correspondiente, la limpieza y demas actividades de mantenimiento correctivo, asi como el estado de las acometidas e instalaciones electricas de los equipos de medicion fijos instalados para Ia medicion de parametros hidraulicos para mantener en correcto estado la operacion, seguridad y funcionamiento los equipos. 5.  Efectuar la revision y pruebas de estanqueidad necesarias a las divisorias de servicio por sectorizacion y sus diferentes area, zonas aferentes a vaIvulas reductoras de presion.6.  Participar en Ia localizacion y construccion de los puntos de medicion, especialmente en  aquellos en los cuales se requiere de perforacion de taladros para emitir la instalacion de los  equipos de medicion, solicitar materiales, equipos adecuados. Operar y mantener los equipos de bombeo a su cargo como son motobombas, electrobombas, unidades de poder y demas equipos de mayor capacidad de bombeo requeridos para el desague de camaras de accesorios, de tuberias de redes matrices, y de otros eventos operativos a cargo de la Empresa. Efectuar Ia investigacion, deteccion y localizacion de fugas sistematicas o no visibles dispersas por reclamos o control de perdidas, entrega de informes correspondientes y de seguimiento.Realizar pruebas  a  los  hidrantes de la  red de acueducto.  10. Efectuar la operacion y/o mantenimiento basico de accesorios de la red matriz, tales como 
 valvulas de purge, ventosas, registros de pitemetro, cheques, valvulas de control hidraulico, 
 bocas de acceso, durante los procesos de cambia de operacion o mantenimiento de redes.
11. Realizar con el superior inmediato y las comisiones Ia actualizacion del inventario de los 
 elementos y equipos de pitometria, para disponer de un inventario adecuado de elementos y 
 equipos.
</t>
  </si>
  <si>
    <t>Implementar  el uso deL kit antibacterial</t>
  </si>
  <si>
    <t>se cambio el numero de expuestos del cargo aforador nivel 32 de 7 trabajadores a 2 trabajadores.</t>
  </si>
  <si>
    <t>Implementar programa de orden y aseo 5 S ,jornadas de orden y aseo y  reciclaje dentro de los vehiculos.</t>
  </si>
  <si>
    <t>se cambio el numero de expuestos del cargo operador de conductor operativo nivel 41 de 6 trabajadores a 2 trabajadores.</t>
  </si>
  <si>
    <t>Retroalimentación en la actividad e identificar los riesgos ,realizar un ATS antes de cada actividad</t>
  </si>
  <si>
    <t>Se eliminó el control operacional del cargo fontanero nivel 41 en el peligro GASES Y VAPORES.</t>
  </si>
  <si>
    <t>se cambio el numero de expuestos del cargo operador de fontanero nivel 41 de 7 trabajadores a 2 trabajadores.</t>
  </si>
  <si>
    <t>se cambio el numero de expuestos del cargo operador de fontanero nivel 42 de 7 trabajadores a 2 trabajadores.</t>
  </si>
  <si>
    <t>se cambio el numero de expuestos del cargo operador de operador de valvulas nivel 42 de 11 trabajadores a 3 trabajadores.</t>
  </si>
  <si>
    <t>se cambio el numero de expuestos del cargo ayudante operativo nivel 42 de 10 trabajador a 2 trabajadores.</t>
  </si>
  <si>
    <t>se cambio el numero de expuestos del cargo ayudante nivel 52 de 8 trabajador a 2 trabajadores.</t>
  </si>
  <si>
    <t>Se eliminó el control operacional del cargo conductor operativo nivel 41 en el peligro LOCATIVO.</t>
  </si>
  <si>
    <t>se cambio el numero de expuestos del cargo  fontanero nivel 41 de 7 trabajadores a 2 trabajadores.</t>
  </si>
  <si>
    <t>se cambio el numero de expuestos del cargo conductor operativo nivel 41 de 7 trabajadores a 1 trabajador.</t>
  </si>
  <si>
    <t>Se modifico el control operacional del cargo fontanero nivel 42 en los peligros VIRUS.</t>
  </si>
  <si>
    <t>se eliminó el control administrativo en el cargo fontanero nivel 42 en el peligro de LOCATIVO.</t>
  </si>
  <si>
    <t>se eliminó el control administrativo en el cargo albañil nivel 42 en el peligro de SISMOS.</t>
  </si>
  <si>
    <t>Se modifico el control operacional del cargo albañil nivel 42 en los peligros VIRUS.</t>
  </si>
  <si>
    <t>se eliminó el control administrativo en el cargo albañil nivel 42 en el peligro de LOCATIVO.</t>
  </si>
  <si>
    <t>se cambio el numero de expuestos del cargo albañil nivel 42 de 4 trabajadores a 2 trabajadores.</t>
  </si>
  <si>
    <t>se eliminó el control administrativo en el cargo ayudante nivel 42 en el peligro de SISMOS.</t>
  </si>
  <si>
    <t>Se modifico el control operacional del cargo ayudante nivel 42 en los peligros VIRUS.</t>
  </si>
  <si>
    <t>se eliminó el control administrativo en el cargo ayudante nivel 42 en el peligro de LOCATIVO.</t>
  </si>
  <si>
    <t>se cambio el numero de expuestos del cargo aayudante nivel 42 de 8 trabajadores a 3 trabajadores.</t>
  </si>
  <si>
    <t>NOMBRE CENTRO DE TRABAJO Y/O PROCESO: DIVISIÓN SERVICIO DE ACUEDUCTO ZONA 5 - FONTANERÍA</t>
  </si>
  <si>
    <t>DIVISIÓN SERVICIO DE ACUEDUCTO ZONA 5 - FONTANERÍA</t>
  </si>
  <si>
    <t>DIVISIÓN SERVICIO DE ACUEDUCTO ZONA 5 - COMPRESOR</t>
  </si>
  <si>
    <t>biológico</t>
  </si>
  <si>
    <t>fisíco</t>
  </si>
  <si>
    <t>psicosocial</t>
  </si>
  <si>
    <t>biomecánico</t>
  </si>
  <si>
    <t>condiciones de seguridad</t>
  </si>
  <si>
    <t>fenómenos naturales</t>
  </si>
  <si>
    <t>BASE DE TRABAJO EN ALTURAS</t>
  </si>
  <si>
    <t>qu</t>
  </si>
  <si>
    <t>se agregó al cargo jefe de división nivel 20 el peligro de TRABAJO EN ALTURAS.</t>
  </si>
  <si>
    <t>se agregó al cargo profesional especializado nivel 21 el peligro de TRABAJO EN ALTURAS.</t>
  </si>
  <si>
    <t>se agregó al cargo tecnólogo en obras civiles nivel 32 el peligro de TRABAJO EN ALTURAS.</t>
  </si>
  <si>
    <t>químico</t>
  </si>
  <si>
    <t>biomecánicos</t>
  </si>
  <si>
    <t>NS-040</t>
  </si>
  <si>
    <t>Se agregó columna en la cual se estipula la clasificación del peligro</t>
  </si>
  <si>
    <t>se agregó al cargo ayudante nivel 52 el peligro de TRABAJO EN ALTURAS.</t>
  </si>
  <si>
    <t>se agregó al cargo aforador vivel 32 el peligro de TRABAJO EN ALTURAS.</t>
  </si>
  <si>
    <t>se agregó al cargo operador de valvulas nivel 40 el peligro de TRABAJO EN ALTURAS.</t>
  </si>
  <si>
    <t>se agregó al cargo operador de valvulas nivel 42 el peligro de TRABAJO EN ALTURAS.</t>
  </si>
  <si>
    <t>se agregó al cargo ayudante operativo nivel 42 el peligro de TRABAJO EN ALTURAS.</t>
  </si>
  <si>
    <t>se agregó al cargo fontanero nivel 41 el peligro de TRABAJO EN ALTURAS.</t>
  </si>
  <si>
    <t>se agregó al cargo conductor oprerativo nivel 41 el peligro de TRABAJO EN ALTURAS.</t>
  </si>
  <si>
    <t>se agregó al cargo fontanero nivel 42 el peligro de TRABAJO EN ALTURAS.</t>
  </si>
  <si>
    <t>se agregó al cargo operador de ayudante nivel 52 el peligro de TRABAJO EN ALTURAS.</t>
  </si>
  <si>
    <t>psicososcial</t>
  </si>
  <si>
    <t>se eliminó en el cargo fontanero nivel 41 el peligro de SISMOS.</t>
  </si>
  <si>
    <t>ps</t>
  </si>
  <si>
    <t>ELABORACIÓN                                            ACTUALIZACIÓN                                               FECHA: 17 DE AGOSTO DE 2018</t>
  </si>
  <si>
    <t>EDIFICIO CENTRAL DE OPERACIONES - ECO</t>
  </si>
  <si>
    <t>PLANTA DE PERSONAL</t>
  </si>
  <si>
    <t>BASE DE PERSONAL</t>
  </si>
  <si>
    <t>NOMBRE CENTRO DE TRABAJO Y/O PROCESO: DIVISIÓN SERVICIO DE ACUEDUCTO ZONA 5 - MAMPOSTERIA</t>
  </si>
  <si>
    <t>DIVISIÓN SERVICIO DE ACUEDUCTO ZONA 5 - MAMPOSTERIA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</si>
</sst>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3"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3" xfId="0" applyFont="1" applyFill="1" applyBorder="1" applyAlignment="1">
      <alignment horizontal="center" vertical="center" wrapTex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12" xfId="0"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3" fillId="4" borderId="17"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3" fillId="4" borderId="11"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 fillId="4" borderId="17"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956">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3494" y="142876"/>
          <a:ext cx="3381534"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ZONA%205/MIP%20DIVISI&#211;N%20SERVICIO%20DE%20ACUEDUCTO%20ZONA%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UALIZACION%20MIP\MIP%202017\ZONA%205\MIP%20DIVISI&#211;N%20SERVICIO%20DE%20ACUEDUCTO%20ZONA%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suarezl\Desktop\BAKCUP%20ESCRITORIO\MATRICES%20DE%20PELIGROS\matrices%20ya%20registradas\MIP%20DIVISI&#211;N%20SERVICIO%20ACUEDUCTO%20ZON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verificacion"/>
      <sheetName val="volqueta- tapadas"/>
      <sheetName val="valvulas"/>
      <sheetName val="compresor"/>
      <sheetName val="pitometría"/>
      <sheetName val="fontanería"/>
      <sheetName val="mampostería"/>
      <sheetName val="Hoja1"/>
      <sheetName val="Hoja2"/>
    </sheetNames>
    <sheetDataSet>
      <sheetData sheetId="0"/>
      <sheetData sheetId="1"/>
      <sheetData sheetId="2"/>
      <sheetData sheetId="3"/>
      <sheetData sheetId="4"/>
      <sheetData sheetId="5"/>
      <sheetData sheetId="6"/>
      <sheetData sheetId="7"/>
      <sheetData sheetId="8">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9">
        <row r="2">
          <cell r="A2" t="str">
            <v>Aforador 32</v>
          </cell>
          <cell r="B2"/>
          <cell r="C2"/>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cell r="C4"/>
        </row>
        <row r="5">
          <cell r="A5" t="str">
            <v>Aprendiz estudiante SENA 72</v>
          </cell>
          <cell r="B5"/>
          <cell r="C5"/>
        </row>
        <row r="6">
          <cell r="A6" t="str">
            <v>Asesor 06</v>
          </cell>
          <cell r="B6"/>
          <cell r="C6"/>
        </row>
        <row r="7">
          <cell r="A7" t="str">
            <v>Asesor 08</v>
          </cell>
          <cell r="B7"/>
          <cell r="C7"/>
        </row>
        <row r="8">
          <cell r="A8" t="str">
            <v>Auxiliar 50</v>
          </cell>
          <cell r="B8"/>
          <cell r="C8"/>
        </row>
        <row r="9">
          <cell r="A9" t="str">
            <v>Auxiliar Administrativo 32</v>
          </cell>
          <cell r="B9"/>
          <cell r="C9"/>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cell r="C14"/>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cell r="C16"/>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cell r="C20"/>
        </row>
        <row r="21">
          <cell r="A21" t="str">
            <v>Ayudante 52</v>
          </cell>
          <cell r="B21"/>
          <cell r="C21"/>
        </row>
        <row r="22">
          <cell r="A22" t="str">
            <v>Ayudante operativo 42</v>
          </cell>
          <cell r="B22"/>
          <cell r="C22"/>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cell r="C28"/>
        </row>
        <row r="29">
          <cell r="A29" t="str">
            <v>Director financiero 08</v>
          </cell>
          <cell r="B29"/>
          <cell r="C29"/>
        </row>
        <row r="30">
          <cell r="A30" t="str">
            <v>Director operativo 08</v>
          </cell>
          <cell r="B30"/>
          <cell r="C30"/>
        </row>
        <row r="31">
          <cell r="A31" t="str">
            <v>Director técnico 08</v>
          </cell>
          <cell r="B31"/>
          <cell r="C31"/>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cell r="C35"/>
        </row>
        <row r="36">
          <cell r="A36" t="str">
            <v>Gerente 06</v>
          </cell>
          <cell r="B36"/>
          <cell r="C36"/>
        </row>
        <row r="37">
          <cell r="A37" t="str">
            <v>Gerente general 02</v>
          </cell>
          <cell r="B37"/>
          <cell r="C37"/>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cell r="C39"/>
        </row>
        <row r="40">
          <cell r="A40" t="str">
            <v>Jefe de oficina 06</v>
          </cell>
          <cell r="B40"/>
          <cell r="C40"/>
        </row>
        <row r="41">
          <cell r="A41" t="str">
            <v>Jefe de oficina 08</v>
          </cell>
          <cell r="B41"/>
          <cell r="C41"/>
        </row>
        <row r="42">
          <cell r="A42" t="str">
            <v>Jefe de oficina asesora de comunicaciones 08</v>
          </cell>
          <cell r="B42"/>
          <cell r="C42"/>
        </row>
        <row r="43">
          <cell r="A43" t="str">
            <v>Jefe de oficina asesora de jurídica 08</v>
          </cell>
          <cell r="B43"/>
          <cell r="C43"/>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cell r="B51"/>
          <cell r="C51"/>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cell r="B53"/>
          <cell r="C53"/>
        </row>
        <row r="54">
          <cell r="A54" t="str">
            <v>Profesional especializado 20</v>
          </cell>
          <cell r="B54"/>
          <cell r="C54"/>
        </row>
        <row r="55">
          <cell r="A55" t="str">
            <v>Profesional especializado 21</v>
          </cell>
          <cell r="B55"/>
          <cell r="C55"/>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cell r="B64"/>
          <cell r="C64"/>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cell r="B67"/>
          <cell r="C67"/>
        </row>
        <row r="68">
          <cell r="A68" t="str">
            <v>Técnico 41</v>
          </cell>
          <cell r="B68"/>
          <cell r="C68"/>
        </row>
        <row r="69">
          <cell r="A69" t="str">
            <v>Técnico 42</v>
          </cell>
          <cell r="B69"/>
          <cell r="C69"/>
        </row>
        <row r="70">
          <cell r="A70" t="str">
            <v>Técnico administrativo 32</v>
          </cell>
          <cell r="B70"/>
          <cell r="C70"/>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cell r="B74"/>
          <cell r="C74"/>
        </row>
        <row r="75">
          <cell r="A75" t="str">
            <v>Tecnólogo administrativo 31</v>
          </cell>
          <cell r="B75"/>
          <cell r="C75"/>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cell r="B78"/>
          <cell r="C78"/>
        </row>
        <row r="79">
          <cell r="A79" t="str">
            <v>Tecnólogo operativo 31</v>
          </cell>
          <cell r="B79"/>
          <cell r="C79"/>
        </row>
        <row r="80">
          <cell r="A80" t="str">
            <v>Tecnólogo operativo 32</v>
          </cell>
          <cell r="B80"/>
          <cell r="C80"/>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queta- tapad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11" refreshError="1">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1211</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45" customHeight="1" thickBot="1" x14ac:dyDescent="0.3">
      <c r="A10" s="133"/>
      <c r="B10" s="136"/>
      <c r="C10" s="19" t="s">
        <v>13</v>
      </c>
      <c r="D10" s="19" t="s">
        <v>14</v>
      </c>
      <c r="E10" s="19" t="s">
        <v>1077</v>
      </c>
      <c r="F10" s="19" t="s">
        <v>15</v>
      </c>
      <c r="G10" s="19" t="s">
        <v>16</v>
      </c>
      <c r="H10" s="146" t="s">
        <v>17</v>
      </c>
      <c r="I10" s="147"/>
      <c r="J10" s="144"/>
      <c r="K10" s="19" t="s">
        <v>18</v>
      </c>
      <c r="L10" s="19" t="s">
        <v>19</v>
      </c>
      <c r="M10" s="19" t="s">
        <v>20</v>
      </c>
      <c r="N10" s="19" t="s">
        <v>21</v>
      </c>
      <c r="O10" s="19" t="s">
        <v>22</v>
      </c>
      <c r="P10" s="19" t="s">
        <v>37</v>
      </c>
      <c r="Q10" s="19" t="s">
        <v>36</v>
      </c>
      <c r="R10" s="19" t="s">
        <v>23</v>
      </c>
      <c r="S10" s="19" t="s">
        <v>38</v>
      </c>
      <c r="T10" s="19" t="s">
        <v>24</v>
      </c>
      <c r="U10" s="19" t="s">
        <v>25</v>
      </c>
      <c r="V10" s="19" t="s">
        <v>39</v>
      </c>
      <c r="W10" s="19" t="s">
        <v>26</v>
      </c>
      <c r="X10" s="19" t="s">
        <v>8</v>
      </c>
      <c r="Y10" s="19" t="s">
        <v>9</v>
      </c>
      <c r="Z10" s="19" t="s">
        <v>10</v>
      </c>
      <c r="AA10" s="19" t="s">
        <v>31</v>
      </c>
      <c r="AB10" s="19" t="s">
        <v>27</v>
      </c>
      <c r="AC10" s="19" t="s">
        <v>28</v>
      </c>
      <c r="AD10" s="39" t="s">
        <v>29</v>
      </c>
    </row>
    <row r="11" spans="1:30" ht="25.5" customHeight="1" x14ac:dyDescent="0.25">
      <c r="A11" s="85" t="s">
        <v>1221</v>
      </c>
      <c r="B11" s="85" t="s">
        <v>1398</v>
      </c>
      <c r="C11" s="93" t="s">
        <v>1197</v>
      </c>
      <c r="D11" s="96" t="s">
        <v>1198</v>
      </c>
      <c r="E11" s="99" t="s">
        <v>1040</v>
      </c>
      <c r="F11" s="99" t="s">
        <v>1199</v>
      </c>
      <c r="G11" s="52" t="str">
        <f>VLOOKUP(H11,PELIGROS!A$1:G$445,2,0)</f>
        <v>Bacterias</v>
      </c>
      <c r="H11" s="53" t="s">
        <v>113</v>
      </c>
      <c r="I11" s="53" t="s">
        <v>1370</v>
      </c>
      <c r="J11" s="52" t="str">
        <f>VLOOKUP(H11,PELIGROS!A$2:G$445,3,0)</f>
        <v>Infecciones Bacterianas</v>
      </c>
      <c r="K11" s="54"/>
      <c r="L11" s="52" t="str">
        <f>VLOOKUP(H11,PELIGROS!A$2:G$445,4,0)</f>
        <v>N/A</v>
      </c>
      <c r="M11" s="52" t="str">
        <f>VLOOKUP(H11,PELIGROS!A$2:G$445,5,0)</f>
        <v>Vacunación</v>
      </c>
      <c r="N11" s="54">
        <v>2</v>
      </c>
      <c r="O11" s="55">
        <v>3</v>
      </c>
      <c r="P11" s="55">
        <v>10</v>
      </c>
      <c r="Q11" s="55">
        <f>N11*O11</f>
        <v>6</v>
      </c>
      <c r="R11" s="55">
        <f>P11*Q11</f>
        <v>60</v>
      </c>
      <c r="S11" s="56" t="str">
        <f>IF(Q11=40,"MA-40",IF(Q11=30,"MA-30",IF(Q11=20,"A-20",IF(Q11=10,"A-10",IF(Q11=24,"MA-24",IF(Q11=18,"A-18",IF(Q11=12,"A-12",IF(Q11=6,"M-6",IF(Q11=8,"M-8",IF(Q11=6,"M-6",IF(Q11=4,"B-4",IF(Q11=2,"B-2",))))))))))))</f>
        <v>M-6</v>
      </c>
      <c r="T11" s="57" t="str">
        <f t="shared" ref="T11:T77" si="0">IF(R11&lt;=20,"IV",IF(R11&lt;=120,"III",IF(R11&lt;=500,"II",IF(R11&lt;=4000,"I"))))</f>
        <v>III</v>
      </c>
      <c r="U11" s="58" t="str">
        <f>IF(T11=0,"",IF(T11="IV","Aceptable",IF(T11="III","Mejorable",IF(T11="II","No Aceptable o Aceptable Con Control Especifico",IF(T11="I","No Aceptable","")))))</f>
        <v>Mejorable</v>
      </c>
      <c r="V11" s="116">
        <v>1</v>
      </c>
      <c r="W11" s="52" t="str">
        <f>VLOOKUP(H11,PELIGROS!A$2:G$445,6,0)</f>
        <v xml:space="preserve">Enfermedades Infectocontagiosas
</v>
      </c>
      <c r="X11" s="54"/>
      <c r="Y11" s="54"/>
      <c r="Z11" s="54"/>
      <c r="AA11" s="52"/>
      <c r="AB11" s="52" t="str">
        <f>VLOOKUP(H11,PELIGROS!A$2:G$445,7,0)</f>
        <v>Autocuidado</v>
      </c>
      <c r="AC11" s="116" t="s">
        <v>1200</v>
      </c>
      <c r="AD11" s="93" t="s">
        <v>1201</v>
      </c>
    </row>
    <row r="12" spans="1:30" ht="51" x14ac:dyDescent="0.25">
      <c r="A12" s="86"/>
      <c r="B12" s="86"/>
      <c r="C12" s="94"/>
      <c r="D12" s="97"/>
      <c r="E12" s="100"/>
      <c r="F12" s="100"/>
      <c r="G12" s="52" t="str">
        <f>VLOOKUP(H12,PELIGROS!A$1:G$445,2,0)</f>
        <v>Virus</v>
      </c>
      <c r="H12" s="53" t="s">
        <v>120</v>
      </c>
      <c r="I12" s="53" t="s">
        <v>1370</v>
      </c>
      <c r="J12" s="52" t="str">
        <f>VLOOKUP(H12,PELIGROS!A$2:G$445,3,0)</f>
        <v>Infecciones Virales</v>
      </c>
      <c r="K12" s="61"/>
      <c r="L12" s="52" t="str">
        <f>VLOOKUP(H12,PELIGROS!A$2:G$445,4,0)</f>
        <v>Inspecciones planeadas e inspecciones no planeadas, procedimientos de programas de seguridad y salud en el trabajo</v>
      </c>
      <c r="M12" s="52" t="str">
        <f>VLOOKUP(H12,PELIGROS!A$2:G$445,5,0)</f>
        <v>Programa de vacunación, bota pantalon, overol, guantes, tapabocas, mascarillas con filtos</v>
      </c>
      <c r="N12" s="61">
        <v>2</v>
      </c>
      <c r="O12" s="62">
        <v>3</v>
      </c>
      <c r="P12" s="62">
        <v>10</v>
      </c>
      <c r="Q12" s="55">
        <f t="shared" ref="Q12:Q78" si="1">N12*O12</f>
        <v>6</v>
      </c>
      <c r="R12" s="55">
        <f t="shared" ref="R12:R78" si="2">P12*Q12</f>
        <v>60</v>
      </c>
      <c r="S12" s="63" t="str">
        <f t="shared" ref="S12:S78" si="3">IF(Q12=40,"MA-40",IF(Q12=30,"MA-30",IF(Q12=20,"A-20",IF(Q12=10,"A-10",IF(Q12=24,"MA-24",IF(Q12=18,"A-18",IF(Q12=12,"A-12",IF(Q12=6,"M-6",IF(Q12=8,"M-8",IF(Q12=6,"M-6",IF(Q12=4,"B-4",IF(Q12=2,"B-2",))))))))))))</f>
        <v>M-6</v>
      </c>
      <c r="T12" s="64" t="str">
        <f t="shared" si="0"/>
        <v>III</v>
      </c>
      <c r="U12" s="65" t="str">
        <f t="shared" ref="U12:U78" si="4">IF(T12=0,"",IF(T12="IV","Aceptable",IF(T12="III","Mejorable",IF(T12="II","No Aceptable o Aceptable Con Control Especifico",IF(T12="I","No Aceptable","")))))</f>
        <v>Mejorable</v>
      </c>
      <c r="V12" s="103"/>
      <c r="W12" s="52" t="str">
        <f>VLOOKUP(H12,PELIGROS!A$2:G$445,6,0)</f>
        <v xml:space="preserve">Enfermedades Infectocontagiosas
</v>
      </c>
      <c r="X12" s="61"/>
      <c r="Y12" s="61"/>
      <c r="Z12" s="61"/>
      <c r="AA12" s="68"/>
      <c r="AB12" s="52" t="str">
        <f>VLOOKUP(H12,PELIGROS!A$2:G$445,7,0)</f>
        <v xml:space="preserve">Riesgo Biológico, Autocuidado y/o Uso y manejo adecuado de E.P.P.
</v>
      </c>
      <c r="AC12" s="103"/>
      <c r="AD12" s="94"/>
    </row>
    <row r="13" spans="1:30" ht="25.5" x14ac:dyDescent="0.25">
      <c r="A13" s="86"/>
      <c r="B13" s="86"/>
      <c r="C13" s="94"/>
      <c r="D13" s="97"/>
      <c r="E13" s="100"/>
      <c r="F13" s="100"/>
      <c r="G13" s="52" t="str">
        <f>VLOOKUP(H13,PELIGROS!A$1:G$445,2,0)</f>
        <v>Virus</v>
      </c>
      <c r="H13" s="53" t="s">
        <v>122</v>
      </c>
      <c r="I13" s="53" t="s">
        <v>1370</v>
      </c>
      <c r="J13" s="52" t="str">
        <f>VLOOKUP(H13,PELIGROS!A$2:G$445,3,0)</f>
        <v>Infecciones Virales</v>
      </c>
      <c r="K13" s="61"/>
      <c r="L13" s="52" t="str">
        <f>VLOOKUP(H13,PELIGROS!A$2:G$445,4,0)</f>
        <v>N/A</v>
      </c>
      <c r="M13" s="52" t="str">
        <f>VLOOKUP(H13,PELIGROS!A$2:G$445,5,0)</f>
        <v>Vacunación</v>
      </c>
      <c r="N13" s="61">
        <v>2</v>
      </c>
      <c r="O13" s="62">
        <v>3</v>
      </c>
      <c r="P13" s="62">
        <v>10</v>
      </c>
      <c r="Q13" s="55">
        <f t="shared" si="1"/>
        <v>6</v>
      </c>
      <c r="R13" s="55">
        <f t="shared" si="2"/>
        <v>60</v>
      </c>
      <c r="S13" s="63" t="str">
        <f t="shared" si="3"/>
        <v>M-6</v>
      </c>
      <c r="T13" s="64" t="str">
        <f t="shared" si="0"/>
        <v>III</v>
      </c>
      <c r="U13" s="65" t="str">
        <f t="shared" si="4"/>
        <v>Mejorable</v>
      </c>
      <c r="V13" s="103"/>
      <c r="W13" s="52" t="str">
        <f>VLOOKUP(H13,PELIGROS!A$2:G$445,6,0)</f>
        <v xml:space="preserve">Enfermedades Infectocontagiosas
</v>
      </c>
      <c r="X13" s="61"/>
      <c r="Y13" s="61"/>
      <c r="Z13" s="61"/>
      <c r="AA13" s="68"/>
      <c r="AB13" s="52" t="str">
        <f>VLOOKUP(H13,PELIGROS!A$2:G$445,7,0)</f>
        <v>Autocuidado</v>
      </c>
      <c r="AC13" s="104"/>
      <c r="AD13" s="94"/>
    </row>
    <row r="14" spans="1:30" ht="51" x14ac:dyDescent="0.25">
      <c r="A14" s="86"/>
      <c r="B14" s="86"/>
      <c r="C14" s="94"/>
      <c r="D14" s="97"/>
      <c r="E14" s="100"/>
      <c r="F14" s="100"/>
      <c r="G14" s="52" t="str">
        <f>VLOOKUP(H14,PELIGROS!A$1:G$445,2,0)</f>
        <v>INFRAROJA, ULTRAVIOLETA, VISIBLE, RADIOFRECUENCIA, MICROONDAS, LASER</v>
      </c>
      <c r="H14" s="53" t="s">
        <v>67</v>
      </c>
      <c r="I14" s="53" t="s">
        <v>1371</v>
      </c>
      <c r="J14" s="52" t="str">
        <f>VLOOKUP(H14,PELIGROS!A$2:G$445,3,0)</f>
        <v>CÁNCER, LESIONES DÉRMICAS Y OCULARES</v>
      </c>
      <c r="K14" s="61"/>
      <c r="L14" s="52" t="str">
        <f>VLOOKUP(H14,PELIGROS!A$2:G$445,4,0)</f>
        <v>Inspecciones planeadas e inspecciones no planeadas, procedimientos de programas de seguridad y salud en el trabajo</v>
      </c>
      <c r="M14" s="52" t="str">
        <f>VLOOKUP(H14,PELIGROS!A$2:G$445,5,0)</f>
        <v>PROGRAMA BLOQUEADOR SOLAR</v>
      </c>
      <c r="N14" s="61">
        <v>2</v>
      </c>
      <c r="O14" s="62">
        <v>2</v>
      </c>
      <c r="P14" s="62">
        <v>10</v>
      </c>
      <c r="Q14" s="55">
        <f t="shared" si="1"/>
        <v>4</v>
      </c>
      <c r="R14" s="55">
        <f t="shared" si="2"/>
        <v>40</v>
      </c>
      <c r="S14" s="63" t="str">
        <f t="shared" si="3"/>
        <v>B-4</v>
      </c>
      <c r="T14" s="64" t="str">
        <f t="shared" si="0"/>
        <v>III</v>
      </c>
      <c r="U14" s="65" t="str">
        <f t="shared" si="4"/>
        <v>Mejorable</v>
      </c>
      <c r="V14" s="103"/>
      <c r="W14" s="52" t="str">
        <f>VLOOKUP(H14,PELIGROS!A$2:G$445,6,0)</f>
        <v>CÁNCER</v>
      </c>
      <c r="X14" s="61"/>
      <c r="Y14" s="61"/>
      <c r="Z14" s="61"/>
      <c r="AA14" s="68"/>
      <c r="AB14" s="52" t="str">
        <f>VLOOKUP(H14,PELIGROS!A$2:G$445,7,0)</f>
        <v>N/A</v>
      </c>
      <c r="AC14" s="61" t="s">
        <v>1202</v>
      </c>
      <c r="AD14" s="94"/>
    </row>
    <row r="15" spans="1:30" ht="39" customHeight="1" x14ac:dyDescent="0.25">
      <c r="A15" s="86"/>
      <c r="B15" s="86"/>
      <c r="C15" s="94"/>
      <c r="D15" s="97"/>
      <c r="E15" s="100"/>
      <c r="F15" s="100"/>
      <c r="G15" s="52" t="str">
        <f>VLOOKUP(H15,PELIGROS!A$1:G$445,2,0)</f>
        <v>CONCENTRACIÓN EN ACTIVIDADES DE ALTO DESEMPEÑO MENTAL</v>
      </c>
      <c r="H15" s="53" t="s">
        <v>72</v>
      </c>
      <c r="I15" s="53" t="s">
        <v>1372</v>
      </c>
      <c r="J15" s="52" t="str">
        <f>VLOOKUP(H15,PELIGROS!A$2:G$445,3,0)</f>
        <v>ESTRÉS, CEFALEA, IRRITABILIDAD</v>
      </c>
      <c r="K15" s="61"/>
      <c r="L15" s="52" t="str">
        <f>VLOOKUP(H15,PELIGROS!A$2:G$445,4,0)</f>
        <v>N/A</v>
      </c>
      <c r="M15" s="52" t="str">
        <f>VLOOKUP(H15,PELIGROS!A$2:G$445,5,0)</f>
        <v>PVE PSICOSOCIAL</v>
      </c>
      <c r="N15" s="61">
        <v>2</v>
      </c>
      <c r="O15" s="62">
        <v>3</v>
      </c>
      <c r="P15" s="62">
        <v>10</v>
      </c>
      <c r="Q15" s="55">
        <f t="shared" si="1"/>
        <v>6</v>
      </c>
      <c r="R15" s="55">
        <f t="shared" si="2"/>
        <v>60</v>
      </c>
      <c r="S15" s="63" t="str">
        <f t="shared" si="3"/>
        <v>M-6</v>
      </c>
      <c r="T15" s="64" t="str">
        <f t="shared" si="0"/>
        <v>III</v>
      </c>
      <c r="U15" s="65" t="str">
        <f t="shared" si="4"/>
        <v>Mejorable</v>
      </c>
      <c r="V15" s="103"/>
      <c r="W15" s="52" t="str">
        <f>VLOOKUP(H15,PELIGROS!A$2:G$445,6,0)</f>
        <v>ESTRÉS</v>
      </c>
      <c r="X15" s="61"/>
      <c r="Y15" s="61"/>
      <c r="Z15" s="61"/>
      <c r="AA15" s="68"/>
      <c r="AB15" s="52" t="str">
        <f>VLOOKUP(H15,PELIGROS!A$2:G$445,7,0)</f>
        <v>N/A</v>
      </c>
      <c r="AC15" s="102" t="s">
        <v>1203</v>
      </c>
      <c r="AD15" s="94"/>
    </row>
    <row r="16" spans="1:30" ht="39" customHeight="1" x14ac:dyDescent="0.25">
      <c r="A16" s="86"/>
      <c r="B16" s="86"/>
      <c r="C16" s="94"/>
      <c r="D16" s="97"/>
      <c r="E16" s="100"/>
      <c r="F16" s="100"/>
      <c r="G16" s="52" t="str">
        <f>VLOOKUP(H16,PELIGROS!A$1:G$445,2,0)</f>
        <v>NATURALEZA DE LA TAREA</v>
      </c>
      <c r="H16" s="53" t="s">
        <v>76</v>
      </c>
      <c r="I16" s="53" t="s">
        <v>1372</v>
      </c>
      <c r="J16" s="52" t="str">
        <f>VLOOKUP(H16,PELIGROS!A$2:G$445,3,0)</f>
        <v>ESTRÉS,  TRANSTORNOS DEL SUEÑO</v>
      </c>
      <c r="K16" s="61"/>
      <c r="L16" s="52" t="str">
        <f>VLOOKUP(H16,PELIGROS!A$2:G$445,4,0)</f>
        <v>N/A</v>
      </c>
      <c r="M16" s="52" t="str">
        <f>VLOOKUP(H16,PELIGROS!A$2:G$445,5,0)</f>
        <v>PVE PSICOSOCIAL</v>
      </c>
      <c r="N16" s="61">
        <v>3</v>
      </c>
      <c r="O16" s="62">
        <v>3</v>
      </c>
      <c r="P16" s="62">
        <v>10</v>
      </c>
      <c r="Q16" s="55">
        <f t="shared" si="1"/>
        <v>9</v>
      </c>
      <c r="R16" s="55">
        <f t="shared" si="2"/>
        <v>90</v>
      </c>
      <c r="S16" s="63">
        <f t="shared" si="3"/>
        <v>0</v>
      </c>
      <c r="T16" s="64" t="str">
        <f t="shared" si="0"/>
        <v>III</v>
      </c>
      <c r="U16" s="65" t="str">
        <f t="shared" si="4"/>
        <v>Mejorable</v>
      </c>
      <c r="V16" s="103"/>
      <c r="W16" s="52" t="str">
        <f>VLOOKUP(H16,PELIGROS!A$2:G$445,6,0)</f>
        <v>ESTRÉS</v>
      </c>
      <c r="X16" s="61"/>
      <c r="Y16" s="61"/>
      <c r="Z16" s="61"/>
      <c r="AA16" s="68"/>
      <c r="AB16" s="52" t="str">
        <f>VLOOKUP(H16,PELIGROS!A$2:G$445,7,0)</f>
        <v>N/A</v>
      </c>
      <c r="AC16" s="104"/>
      <c r="AD16" s="94"/>
    </row>
    <row r="17" spans="1:30" ht="54.75" customHeight="1" x14ac:dyDescent="0.25">
      <c r="A17" s="86"/>
      <c r="B17" s="86"/>
      <c r="C17" s="94"/>
      <c r="D17" s="97"/>
      <c r="E17" s="100"/>
      <c r="F17" s="100"/>
      <c r="G17" s="52" t="str">
        <f>VLOOKUP(H17,PELIGROS!A$1:G$445,2,0)</f>
        <v>Forzadas, Prolongadas</v>
      </c>
      <c r="H17" s="53" t="s">
        <v>40</v>
      </c>
      <c r="I17" s="53" t="s">
        <v>1373</v>
      </c>
      <c r="J17" s="52" t="str">
        <f>VLOOKUP(H17,PELIGROS!A$2:G$445,3,0)</f>
        <v xml:space="preserve">Lesiones osteomusculares, lesiones osteoarticulares
</v>
      </c>
      <c r="K17" s="61"/>
      <c r="L17" s="52" t="str">
        <f>VLOOKUP(H17,PELIGROS!A$2:G$445,4,0)</f>
        <v>Inspecciones planeadas e inspecciones no planeadas, procedimientos de programas de seguridad y salud en el trabajo</v>
      </c>
      <c r="M17" s="52" t="str">
        <f>VLOOKUP(H17,PELIGROS!A$2:G$445,5,0)</f>
        <v>PVE Biomecánico, programa pausas activas, exámenes periódicos, recomendaciones, control de posturas</v>
      </c>
      <c r="N17" s="61">
        <v>2</v>
      </c>
      <c r="O17" s="62">
        <v>3</v>
      </c>
      <c r="P17" s="62">
        <v>25</v>
      </c>
      <c r="Q17" s="55">
        <f t="shared" si="1"/>
        <v>6</v>
      </c>
      <c r="R17" s="55">
        <f t="shared" si="2"/>
        <v>150</v>
      </c>
      <c r="S17" s="63" t="str">
        <f t="shared" si="3"/>
        <v>M-6</v>
      </c>
      <c r="T17" s="64" t="str">
        <f t="shared" si="0"/>
        <v>II</v>
      </c>
      <c r="U17" s="65" t="str">
        <f t="shared" si="4"/>
        <v>No Aceptable o Aceptable Con Control Especifico</v>
      </c>
      <c r="V17" s="103"/>
      <c r="W17" s="52" t="str">
        <f>VLOOKUP(H17,PELIGROS!A$2:G$445,6,0)</f>
        <v>Enfermedades Osteomusculares</v>
      </c>
      <c r="X17" s="61"/>
      <c r="Y17" s="61"/>
      <c r="Z17" s="61"/>
      <c r="AA17" s="68"/>
      <c r="AB17" s="52" t="str">
        <f>VLOOKUP(H17,PELIGROS!A$2:G$445,7,0)</f>
        <v>Prevención en lesiones osteomusculares, líderes de pausas activas</v>
      </c>
      <c r="AC17" s="61" t="s">
        <v>1204</v>
      </c>
      <c r="AD17" s="94"/>
    </row>
    <row r="18" spans="1:30" ht="54.75" customHeight="1" x14ac:dyDescent="0.25">
      <c r="A18" s="86"/>
      <c r="B18" s="86"/>
      <c r="C18" s="94"/>
      <c r="D18" s="97"/>
      <c r="E18" s="100"/>
      <c r="F18" s="100"/>
      <c r="G18" s="52" t="str">
        <f>VLOOKUP(H18,PELIGROS!A$1:G$445,2,0)</f>
        <v>Higiene Muscular</v>
      </c>
      <c r="H18" s="53" t="s">
        <v>483</v>
      </c>
      <c r="I18" s="53" t="s">
        <v>1373</v>
      </c>
      <c r="J18" s="52" t="str">
        <f>VLOOKUP(H18,PELIGROS!A$2:G$445,3,0)</f>
        <v>Lesiones Musculoesqueléticas</v>
      </c>
      <c r="K18" s="61"/>
      <c r="L18" s="52" t="str">
        <f>VLOOKUP(H18,PELIGROS!A$2:G$445,4,0)</f>
        <v>N/A</v>
      </c>
      <c r="M18" s="52" t="str">
        <f>VLOOKUP(H18,PELIGROS!A$2:G$445,5,0)</f>
        <v>N/A</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52" t="str">
        <f>VLOOKUP(H18,PELIGROS!A$2:G$445,6,0)</f>
        <v xml:space="preserve">Enfermedades Osteomusculares
</v>
      </c>
      <c r="X18" s="61"/>
      <c r="Y18" s="61"/>
      <c r="Z18" s="61"/>
      <c r="AA18" s="68"/>
      <c r="AB18" s="52" t="str">
        <f>VLOOKUP(H18,PELIGROS!A$2:G$445,7,0)</f>
        <v>Prevención en lesiones osteomusculares, líderes de pausas activas</v>
      </c>
      <c r="AC18" s="61" t="s">
        <v>1204</v>
      </c>
      <c r="AD18" s="94"/>
    </row>
    <row r="19" spans="1:30" ht="51" x14ac:dyDescent="0.25">
      <c r="A19" s="86"/>
      <c r="B19" s="86"/>
      <c r="C19" s="94"/>
      <c r="D19" s="97"/>
      <c r="E19" s="100"/>
      <c r="F19" s="100"/>
      <c r="G19" s="52" t="str">
        <f>VLOOKUP(H19,PELIGROS!A$1:G$445,2,0)</f>
        <v>Atropellamiento, Envestir</v>
      </c>
      <c r="H19" s="53" t="s">
        <v>1187</v>
      </c>
      <c r="I19" s="53" t="s">
        <v>1374</v>
      </c>
      <c r="J19" s="52" t="str">
        <f>VLOOKUP(H19,PELIGROS!A$2:G$445,3,0)</f>
        <v>Lesiones, pérdidas materiales, muerte</v>
      </c>
      <c r="K19" s="61"/>
      <c r="L19" s="52" t="str">
        <f>VLOOKUP(H19,PELIGROS!A$2:G$445,4,0)</f>
        <v>Inspecciones planeadas e inspecciones no planeadas, procedimientos de programas de seguridad y salud en el trabajo</v>
      </c>
      <c r="M19" s="52" t="str">
        <f>VLOOKUP(H19,PELIGROS!A$2:G$445,5,0)</f>
        <v>Programa de seguridad vial, señalización</v>
      </c>
      <c r="N19" s="61">
        <v>2</v>
      </c>
      <c r="O19" s="62">
        <v>2</v>
      </c>
      <c r="P19" s="62">
        <v>60</v>
      </c>
      <c r="Q19" s="55">
        <f t="shared" si="1"/>
        <v>4</v>
      </c>
      <c r="R19" s="55">
        <f t="shared" si="2"/>
        <v>240</v>
      </c>
      <c r="S19" s="63" t="str">
        <f t="shared" si="3"/>
        <v>B-4</v>
      </c>
      <c r="T19" s="64" t="str">
        <f t="shared" si="0"/>
        <v>II</v>
      </c>
      <c r="U19" s="65" t="str">
        <f t="shared" si="4"/>
        <v>No Aceptable o Aceptable Con Control Especifico</v>
      </c>
      <c r="V19" s="103"/>
      <c r="W19" s="52" t="str">
        <f>VLOOKUP(H19,PELIGROS!A$2:G$445,6,0)</f>
        <v>Muerte</v>
      </c>
      <c r="X19" s="61"/>
      <c r="Y19" s="61"/>
      <c r="Z19" s="61"/>
      <c r="AA19" s="68"/>
      <c r="AB19" s="52" t="str">
        <f>VLOOKUP(H19,PELIGROS!A$2:G$445,7,0)</f>
        <v>Seguridad vial y manejo defensivo, aseguramiento de áreas de trabajo</v>
      </c>
      <c r="AC19" s="61" t="s">
        <v>1205</v>
      </c>
      <c r="AD19" s="94"/>
    </row>
    <row r="20" spans="1:30" ht="40.5" x14ac:dyDescent="0.25">
      <c r="A20" s="86"/>
      <c r="B20" s="86"/>
      <c r="C20" s="94"/>
      <c r="D20" s="97"/>
      <c r="E20" s="100"/>
      <c r="F20" s="100"/>
      <c r="G20" s="52" t="str">
        <f>VLOOKUP(H20,PELIGROS!A$1:G$445,2,0)</f>
        <v>Superficies de trabajo irregulares o deslizantes</v>
      </c>
      <c r="H20" s="53" t="s">
        <v>597</v>
      </c>
      <c r="I20" s="53" t="s">
        <v>1374</v>
      </c>
      <c r="J20" s="52" t="str">
        <f>VLOOKUP(H20,PELIGROS!A$2:G$445,3,0)</f>
        <v>Caidas del mismo nivel, fracturas, golpe con objetos, caídas de objetos, obstrucción de rutas de evacuación</v>
      </c>
      <c r="K20" s="61"/>
      <c r="L20" s="52" t="str">
        <f>VLOOKUP(H20,PELIGROS!A$2:G$445,4,0)</f>
        <v>N/A</v>
      </c>
      <c r="M20" s="52" t="str">
        <f>VLOOKUP(H20,PELIGROS!A$2:G$445,5,0)</f>
        <v>N/A</v>
      </c>
      <c r="N20" s="61">
        <v>2</v>
      </c>
      <c r="O20" s="62">
        <v>3</v>
      </c>
      <c r="P20" s="62">
        <v>25</v>
      </c>
      <c r="Q20" s="55">
        <f t="shared" si="1"/>
        <v>6</v>
      </c>
      <c r="R20" s="55">
        <f t="shared" si="2"/>
        <v>150</v>
      </c>
      <c r="S20" s="63" t="str">
        <f t="shared" si="3"/>
        <v>M-6</v>
      </c>
      <c r="T20" s="64" t="str">
        <f t="shared" si="0"/>
        <v>II</v>
      </c>
      <c r="U20" s="65" t="str">
        <f t="shared" si="4"/>
        <v>No Aceptable o Aceptable Con Control Especifico</v>
      </c>
      <c r="V20" s="103"/>
      <c r="W20" s="52" t="str">
        <f>VLOOKUP(H20,PELIGROS!A$2:G$445,6,0)</f>
        <v>Caídas de distinto nivel</v>
      </c>
      <c r="X20" s="61"/>
      <c r="Y20" s="61"/>
      <c r="Z20" s="61"/>
      <c r="AA20" s="68"/>
      <c r="AB20" s="52" t="str">
        <f>VLOOKUP(H20,PELIGROS!A$2:G$445,7,0)</f>
        <v>Pautas Básicas en orden y aseo en el lugar de trabajo, actos y condiciones inseguras</v>
      </c>
      <c r="AC20" s="61" t="s">
        <v>1206</v>
      </c>
      <c r="AD20" s="94"/>
    </row>
    <row r="21" spans="1:30" ht="89.25" x14ac:dyDescent="0.25">
      <c r="A21" s="86"/>
      <c r="B21" s="86"/>
      <c r="C21" s="94"/>
      <c r="D21" s="97"/>
      <c r="E21" s="100"/>
      <c r="F21" s="100"/>
      <c r="G21" s="79" t="str">
        <f>VLOOKUP(H21,PELIGROS!A$1:G$445,2,0)</f>
        <v>MANTENIMIENTO DE PUENTE GRUAS, LIMPIEZA DE CANALES, MANTENIMIENTO DE INSTALACIONES LOCATIVAS, MANTENIMIENTO Y REPARACIÓN DE POZOS</v>
      </c>
      <c r="H21" s="53" t="s">
        <v>624</v>
      </c>
      <c r="I21" s="53" t="s">
        <v>1374</v>
      </c>
      <c r="J21" s="79" t="str">
        <f>VLOOKUP(H21,PELIGROS!A$2:G$445,3,0)</f>
        <v>LESIONES, FRACTURAS, MUERTE</v>
      </c>
      <c r="K21" s="61"/>
      <c r="L21" s="79" t="str">
        <f>VLOOKUP(H21,PELIGROS!A$2:G$445,4,0)</f>
        <v>Inspecciones planeadas e inspecciones no planeadas, procedimientos de programas de seguridad y salud en el trabajo</v>
      </c>
      <c r="M21" s="79" t="str">
        <f>VLOOKUP(H21,PELIGROS!A$2:G$445,5,0)</f>
        <v>EPP</v>
      </c>
      <c r="N21" s="61">
        <v>2</v>
      </c>
      <c r="O21" s="62">
        <v>1</v>
      </c>
      <c r="P21" s="62">
        <v>10</v>
      </c>
      <c r="Q21" s="55">
        <f t="shared" ref="Q21" si="5">N21*O21</f>
        <v>2</v>
      </c>
      <c r="R21" s="55">
        <f t="shared" ref="R21" si="6">P21*Q21</f>
        <v>20</v>
      </c>
      <c r="S21" s="63" t="str">
        <f t="shared" ref="S21" si="7">IF(Q21=40,"MA-40",IF(Q21=30,"MA-30",IF(Q21=20,"A-20",IF(Q21=10,"A-10",IF(Q21=24,"MA-24",IF(Q21=18,"A-18",IF(Q21=12,"A-12",IF(Q21=6,"M-6",IF(Q21=8,"M-8",IF(Q21=6,"M-6",IF(Q21=4,"B-4",IF(Q21=2,"B-2",))))))))))))</f>
        <v>B-2</v>
      </c>
      <c r="T21" s="64" t="str">
        <f t="shared" ref="T21" si="8">IF(R21&lt;=20,"IV",IF(R21&lt;=120,"III",IF(R21&lt;=500,"II",IF(R21&lt;=4000,"I"))))</f>
        <v>IV</v>
      </c>
      <c r="U21" s="65" t="str">
        <f t="shared" ref="U21" si="9">IF(T21=0,"",IF(T21="IV","Aceptable",IF(T21="III","Mejorable",IF(T21="II","No Aceptable o Aceptable Con Control Especifico",IF(T21="I","No Aceptable","")))))</f>
        <v>Aceptable</v>
      </c>
      <c r="V21" s="103"/>
      <c r="W21" s="79" t="str">
        <f>VLOOKUP(H21,PELIGROS!A$2:G$445,6,0)</f>
        <v>MUERTE</v>
      </c>
      <c r="X21" s="61"/>
      <c r="Y21" s="61"/>
      <c r="Z21" s="61"/>
      <c r="AA21" s="68"/>
      <c r="AB21" s="79" t="str">
        <f>VLOOKUP(H21,PELIGROS!A$2:G$445,7,0)</f>
        <v>CERTIFICACIÓN Y/O ENTRENAMIENTO EN TRABAJO SEGURO EN ALTURAS; DILGENCIAMIENTO DE PERMISO DE TRABAJO; USO Y MANEJO ADECUADO DE E.P.P.; ARME Y DESARME DE ANDAMIOS</v>
      </c>
      <c r="AC21" s="61"/>
      <c r="AD21" s="94"/>
    </row>
    <row r="22" spans="1:30" ht="63.75" x14ac:dyDescent="0.25">
      <c r="A22" s="86"/>
      <c r="B22" s="86"/>
      <c r="C22" s="94"/>
      <c r="D22" s="97"/>
      <c r="E22" s="100"/>
      <c r="F22" s="100"/>
      <c r="G22" s="52" t="str">
        <f>VLOOKUP(H22,PELIGROS!A$1:G$445,2,0)</f>
        <v>Atraco, golpiza, atentados y secuestrados</v>
      </c>
      <c r="H22" s="53" t="s">
        <v>57</v>
      </c>
      <c r="I22" s="53" t="s">
        <v>1374</v>
      </c>
      <c r="J22" s="52" t="str">
        <f>VLOOKUP(H22,PELIGROS!A$2:G$445,3,0)</f>
        <v>Estrés, golpes, Secuestros</v>
      </c>
      <c r="K22" s="61"/>
      <c r="L22" s="52" t="str">
        <f>VLOOKUP(H22,PELIGROS!A$2:G$445,4,0)</f>
        <v>Inspecciones planeadas e inspecciones no planeadas, procedimientos de programas de seguridad y salud en el trabajo</v>
      </c>
      <c r="M22" s="52" t="str">
        <f>VLOOKUP(H22,PELIGROS!A$2:G$445,5,0)</f>
        <v xml:space="preserve">Uniformes Corporativos, Caquetas corporativas, Carnetización
</v>
      </c>
      <c r="N22" s="61">
        <v>2</v>
      </c>
      <c r="O22" s="62">
        <v>2</v>
      </c>
      <c r="P22" s="62">
        <v>60</v>
      </c>
      <c r="Q22" s="55">
        <f t="shared" si="1"/>
        <v>4</v>
      </c>
      <c r="R22" s="55">
        <f t="shared" si="2"/>
        <v>240</v>
      </c>
      <c r="S22" s="63" t="str">
        <f t="shared" si="3"/>
        <v>B-4</v>
      </c>
      <c r="T22" s="64" t="str">
        <f t="shared" si="0"/>
        <v>II</v>
      </c>
      <c r="U22" s="65" t="str">
        <f t="shared" si="4"/>
        <v>No Aceptable o Aceptable Con Control Especifico</v>
      </c>
      <c r="V22" s="103"/>
      <c r="W22" s="52" t="str">
        <f>VLOOKUP(H22,PELIGROS!A$2:G$445,6,0)</f>
        <v>Secuestros</v>
      </c>
      <c r="X22" s="61"/>
      <c r="Y22" s="61"/>
      <c r="Z22" s="61"/>
      <c r="AA22" s="68"/>
      <c r="AB22" s="52" t="str">
        <f>VLOOKUP(H22,PELIGROS!A$2:G$445,7,0)</f>
        <v>N/A</v>
      </c>
      <c r="AC22" s="61" t="s">
        <v>1207</v>
      </c>
      <c r="AD22" s="94"/>
    </row>
    <row r="23" spans="1:30" ht="51.75" thickBot="1" x14ac:dyDescent="0.3">
      <c r="A23" s="86"/>
      <c r="B23" s="86"/>
      <c r="C23" s="94"/>
      <c r="D23" s="97"/>
      <c r="E23" s="100"/>
      <c r="F23" s="100"/>
      <c r="G23" s="52" t="str">
        <f>VLOOKUP(H23,PELIGROS!A$1:G$445,2,0)</f>
        <v>SISMOS, INCENDIOS, INUNDACIONES, TERREMOTOS, VENDAVALES, DERRUMBE</v>
      </c>
      <c r="H23" s="53" t="s">
        <v>62</v>
      </c>
      <c r="I23" s="53" t="s">
        <v>1375</v>
      </c>
      <c r="J23" s="52" t="str">
        <f>VLOOKUP(H23,PELIGROS!A$2:G$445,3,0)</f>
        <v>SISMOS, INCENDIOS, INUNDACIONES, TERREMOTOS, VENDAVALES</v>
      </c>
      <c r="K23" s="61"/>
      <c r="L23" s="52" t="str">
        <f>VLOOKUP(H23,PELIGROS!A$2:G$445,4,0)</f>
        <v>Inspecciones planeadas e inspecciones no planeadas, procedimientos de programas de seguridad y salud en el trabajo</v>
      </c>
      <c r="M23" s="52" t="str">
        <f>VLOOKUP(H23,PELIGROS!A$2:G$445,5,0)</f>
        <v>BRIGADAS DE EMERGENCIAS</v>
      </c>
      <c r="N23" s="61">
        <v>2</v>
      </c>
      <c r="O23" s="62">
        <v>1</v>
      </c>
      <c r="P23" s="62">
        <v>100</v>
      </c>
      <c r="Q23" s="55">
        <f t="shared" si="1"/>
        <v>2</v>
      </c>
      <c r="R23" s="55">
        <f t="shared" si="2"/>
        <v>200</v>
      </c>
      <c r="S23" s="63" t="str">
        <f t="shared" si="3"/>
        <v>B-2</v>
      </c>
      <c r="T23" s="64" t="str">
        <f t="shared" si="0"/>
        <v>II</v>
      </c>
      <c r="U23" s="65" t="str">
        <f t="shared" si="4"/>
        <v>No Aceptable o Aceptable Con Control Especifico</v>
      </c>
      <c r="V23" s="104"/>
      <c r="W23" s="52" t="str">
        <f>VLOOKUP(H23,PELIGROS!A$2:G$445,6,0)</f>
        <v>MUERTE</v>
      </c>
      <c r="X23" s="61"/>
      <c r="Y23" s="61"/>
      <c r="Z23" s="61"/>
      <c r="AA23" s="68" t="s">
        <v>1208</v>
      </c>
      <c r="AB23" s="52" t="str">
        <f>VLOOKUP(H23,PELIGROS!A$2:G$445,7,0)</f>
        <v>ENTRENAMIENTO DE LA BRIGADA; DIVULGACIÓN DE PLAN DE EMERGENCIA</v>
      </c>
      <c r="AC23" s="61" t="s">
        <v>1209</v>
      </c>
      <c r="AD23" s="106"/>
    </row>
    <row r="24" spans="1:30" ht="25.5" x14ac:dyDescent="0.25">
      <c r="A24" s="86"/>
      <c r="B24" s="86"/>
      <c r="C24" s="107" t="s">
        <v>1212</v>
      </c>
      <c r="D24" s="109" t="s">
        <v>1213</v>
      </c>
      <c r="E24" s="112" t="s">
        <v>1051</v>
      </c>
      <c r="F24" s="112" t="s">
        <v>1214</v>
      </c>
      <c r="G24" s="21" t="str">
        <f>VLOOKUP(H24,PELIGROS!A$1:G$445,2,0)</f>
        <v>Bacterias</v>
      </c>
      <c r="H24" s="22" t="s">
        <v>113</v>
      </c>
      <c r="I24" s="22" t="s">
        <v>1370</v>
      </c>
      <c r="J24" s="21" t="str">
        <f>VLOOKUP(H24,PELIGROS!A$2:G$445,3,0)</f>
        <v>Infecciones Bacterianas</v>
      </c>
      <c r="K24" s="16"/>
      <c r="L24" s="21" t="str">
        <f>VLOOKUP(H24,PELIGROS!A$2:G$445,4,0)</f>
        <v>N/A</v>
      </c>
      <c r="M24" s="21" t="str">
        <f>VLOOKUP(H24,PELIGROS!A$2:G$445,5,0)</f>
        <v>Vacunación</v>
      </c>
      <c r="N24" s="16">
        <v>2</v>
      </c>
      <c r="O24" s="17">
        <v>3</v>
      </c>
      <c r="P24" s="17">
        <v>10</v>
      </c>
      <c r="Q24" s="24">
        <f t="shared" si="1"/>
        <v>6</v>
      </c>
      <c r="R24" s="24">
        <f t="shared" si="2"/>
        <v>60</v>
      </c>
      <c r="S24" s="29" t="str">
        <f t="shared" si="3"/>
        <v>M-6</v>
      </c>
      <c r="T24" s="30" t="str">
        <f t="shared" si="0"/>
        <v>III</v>
      </c>
      <c r="U24" s="31" t="str">
        <f t="shared" si="4"/>
        <v>Mejorable</v>
      </c>
      <c r="V24" s="88">
        <v>4</v>
      </c>
      <c r="W24" s="21" t="str">
        <f>VLOOKUP(H24,PELIGROS!A$2:G$445,6,0)</f>
        <v xml:space="preserve">Enfermedades Infectocontagiosas
</v>
      </c>
      <c r="X24" s="16"/>
      <c r="Y24" s="16"/>
      <c r="Z24" s="16"/>
      <c r="AA24" s="15"/>
      <c r="AB24" s="21" t="str">
        <f>VLOOKUP(H24,PELIGROS!A$2:G$445,7,0)</f>
        <v>Autocuidado</v>
      </c>
      <c r="AC24" s="88" t="s">
        <v>1200</v>
      </c>
      <c r="AD24" s="90" t="s">
        <v>1201</v>
      </c>
    </row>
    <row r="25" spans="1:30" ht="51" x14ac:dyDescent="0.25">
      <c r="A25" s="86"/>
      <c r="B25" s="86"/>
      <c r="C25" s="91"/>
      <c r="D25" s="110"/>
      <c r="E25" s="113"/>
      <c r="F25" s="113"/>
      <c r="G25" s="21" t="str">
        <f>VLOOKUP(H25,PELIGROS!A$1:G$445,2,0)</f>
        <v>Virus</v>
      </c>
      <c r="H25" s="22" t="s">
        <v>120</v>
      </c>
      <c r="I25" s="22" t="s">
        <v>1370</v>
      </c>
      <c r="J25" s="21" t="str">
        <f>VLOOKUP(H25,PELIGROS!A$2:G$445,3,0)</f>
        <v>Infecciones Virales</v>
      </c>
      <c r="K25" s="16"/>
      <c r="L25" s="21" t="str">
        <f>VLOOKUP(H25,PELIGROS!A$2:G$445,4,0)</f>
        <v>Inspecciones planeadas e inspecciones no planeadas, procedimientos de programas de seguridad y salud en el trabajo</v>
      </c>
      <c r="M25" s="21" t="str">
        <f>VLOOKUP(H25,PELIGROS!A$2:G$445,5,0)</f>
        <v>Programa de vacunación, bota pantalon, overol, guantes, tapabocas, mascarillas con filtos</v>
      </c>
      <c r="N25" s="16">
        <v>2</v>
      </c>
      <c r="O25" s="17">
        <v>3</v>
      </c>
      <c r="P25" s="17">
        <v>10</v>
      </c>
      <c r="Q25" s="24">
        <f t="shared" si="1"/>
        <v>6</v>
      </c>
      <c r="R25" s="24">
        <f t="shared" si="2"/>
        <v>60</v>
      </c>
      <c r="S25" s="29" t="str">
        <f t="shared" si="3"/>
        <v>M-6</v>
      </c>
      <c r="T25" s="30" t="str">
        <f t="shared" si="0"/>
        <v>III</v>
      </c>
      <c r="U25" s="31" t="str">
        <f t="shared" si="4"/>
        <v>Mejorable</v>
      </c>
      <c r="V25" s="115"/>
      <c r="W25" s="21" t="str">
        <f>VLOOKUP(H25,PELIGROS!A$2:G$445,6,0)</f>
        <v xml:space="preserve">Enfermedades Infectocontagiosas
</v>
      </c>
      <c r="X25" s="16"/>
      <c r="Y25" s="16"/>
      <c r="Z25" s="16"/>
      <c r="AA25" s="15"/>
      <c r="AB25" s="21" t="str">
        <f>VLOOKUP(H25,PELIGROS!A$2:G$445,7,0)</f>
        <v xml:space="preserve">Riesgo Biológico, Autocuidado y/o Uso y manejo adecuado de E.P.P.
</v>
      </c>
      <c r="AC25" s="115"/>
      <c r="AD25" s="91"/>
    </row>
    <row r="26" spans="1:30" ht="25.5" x14ac:dyDescent="0.25">
      <c r="A26" s="86"/>
      <c r="B26" s="86"/>
      <c r="C26" s="91"/>
      <c r="D26" s="110"/>
      <c r="E26" s="113"/>
      <c r="F26" s="113"/>
      <c r="G26" s="21" t="str">
        <f>VLOOKUP(H26,PELIGROS!A$1:G$445,2,0)</f>
        <v>Virus</v>
      </c>
      <c r="H26" s="22" t="s">
        <v>122</v>
      </c>
      <c r="I26" s="22" t="s">
        <v>1370</v>
      </c>
      <c r="J26" s="21" t="str">
        <f>VLOOKUP(H26,PELIGROS!A$2:G$445,3,0)</f>
        <v>Infecciones Virales</v>
      </c>
      <c r="K26" s="16"/>
      <c r="L26" s="21" t="str">
        <f>VLOOKUP(H26,PELIGROS!A$2:G$445,4,0)</f>
        <v>N/A</v>
      </c>
      <c r="M26" s="21" t="str">
        <f>VLOOKUP(H26,PELIGROS!A$2:G$445,5,0)</f>
        <v>Vacunación</v>
      </c>
      <c r="N26" s="16">
        <v>2</v>
      </c>
      <c r="O26" s="17">
        <v>3</v>
      </c>
      <c r="P26" s="17">
        <v>10</v>
      </c>
      <c r="Q26" s="24">
        <f t="shared" si="1"/>
        <v>6</v>
      </c>
      <c r="R26" s="24">
        <f t="shared" si="2"/>
        <v>60</v>
      </c>
      <c r="S26" s="29" t="str">
        <f t="shared" si="3"/>
        <v>M-6</v>
      </c>
      <c r="T26" s="30" t="str">
        <f t="shared" si="0"/>
        <v>III</v>
      </c>
      <c r="U26" s="31" t="str">
        <f t="shared" si="4"/>
        <v>Mejorable</v>
      </c>
      <c r="V26" s="115"/>
      <c r="W26" s="21" t="str">
        <f>VLOOKUP(H26,PELIGROS!A$2:G$445,6,0)</f>
        <v xml:space="preserve">Enfermedades Infectocontagiosas
</v>
      </c>
      <c r="X26" s="16"/>
      <c r="Y26" s="16"/>
      <c r="Z26" s="16"/>
      <c r="AA26" s="15"/>
      <c r="AB26" s="21" t="str">
        <f>VLOOKUP(H26,PELIGROS!A$2:G$445,7,0)</f>
        <v>Autocuidado</v>
      </c>
      <c r="AC26" s="89"/>
      <c r="AD26" s="91"/>
    </row>
    <row r="27" spans="1:30" ht="51" x14ac:dyDescent="0.25">
      <c r="A27" s="86"/>
      <c r="B27" s="86"/>
      <c r="C27" s="91"/>
      <c r="D27" s="110"/>
      <c r="E27" s="113"/>
      <c r="F27" s="113"/>
      <c r="G27" s="21" t="str">
        <f>VLOOKUP(H27,PELIGROS!A$1:G$445,2,0)</f>
        <v>INFRAROJA, ULTRAVIOLETA, VISIBLE, RADIOFRECUENCIA, MICROONDAS, LASER</v>
      </c>
      <c r="H27" s="22" t="s">
        <v>67</v>
      </c>
      <c r="I27" s="22" t="s">
        <v>1371</v>
      </c>
      <c r="J27" s="21" t="str">
        <f>VLOOKUP(H27,PELIGROS!A$2:G$445,3,0)</f>
        <v>CÁNCER, LESIONES DÉRMICAS Y OCULARES</v>
      </c>
      <c r="K27" s="16"/>
      <c r="L27" s="21" t="str">
        <f>VLOOKUP(H27,PELIGROS!A$2:G$445,4,0)</f>
        <v>Inspecciones planeadas e inspecciones no planeadas, procedimientos de programas de seguridad y salud en el trabajo</v>
      </c>
      <c r="M27" s="21" t="str">
        <f>VLOOKUP(H27,PELIGROS!A$2:G$445,5,0)</f>
        <v>PROGRAMA BLOQUEADOR SOLAR</v>
      </c>
      <c r="N27" s="16">
        <v>2</v>
      </c>
      <c r="O27" s="17">
        <v>2</v>
      </c>
      <c r="P27" s="17">
        <v>10</v>
      </c>
      <c r="Q27" s="24">
        <f t="shared" si="1"/>
        <v>4</v>
      </c>
      <c r="R27" s="24">
        <f t="shared" si="2"/>
        <v>40</v>
      </c>
      <c r="S27" s="29" t="str">
        <f t="shared" si="3"/>
        <v>B-4</v>
      </c>
      <c r="T27" s="30" t="str">
        <f t="shared" si="0"/>
        <v>III</v>
      </c>
      <c r="U27" s="31" t="str">
        <f t="shared" si="4"/>
        <v>Mejorable</v>
      </c>
      <c r="V27" s="115"/>
      <c r="W27" s="21" t="str">
        <f>VLOOKUP(H27,PELIGROS!A$2:G$445,6,0)</f>
        <v>CÁNCER</v>
      </c>
      <c r="X27" s="16"/>
      <c r="Y27" s="16"/>
      <c r="Z27" s="16"/>
      <c r="AA27" s="15"/>
      <c r="AB27" s="21" t="str">
        <f>VLOOKUP(H27,PELIGROS!A$2:G$445,7,0)</f>
        <v>N/A</v>
      </c>
      <c r="AC27" s="16" t="s">
        <v>1202</v>
      </c>
      <c r="AD27" s="91"/>
    </row>
    <row r="28" spans="1:30" ht="40.5" customHeight="1" x14ac:dyDescent="0.25">
      <c r="A28" s="86"/>
      <c r="B28" s="86"/>
      <c r="C28" s="91"/>
      <c r="D28" s="110"/>
      <c r="E28" s="113"/>
      <c r="F28" s="113"/>
      <c r="G28" s="21" t="str">
        <f>VLOOKUP(H28,PELIGROS!A$1:G$445,2,0)</f>
        <v>CONCENTRACIÓN EN ACTIVIDADES DE ALTO DESEMPEÑO MENTAL</v>
      </c>
      <c r="H28" s="22" t="s">
        <v>72</v>
      </c>
      <c r="I28" s="22" t="s">
        <v>1372</v>
      </c>
      <c r="J28" s="21" t="str">
        <f>VLOOKUP(H28,PELIGROS!A$2:G$445,3,0)</f>
        <v>ESTRÉS, CEFALEA, IRRITABILIDAD</v>
      </c>
      <c r="K28" s="16"/>
      <c r="L28" s="21" t="str">
        <f>VLOOKUP(H28,PELIGROS!A$2:G$445,4,0)</f>
        <v>N/A</v>
      </c>
      <c r="M28" s="21" t="str">
        <f>VLOOKUP(H28,PELIGROS!A$2:G$445,5,0)</f>
        <v>PVE PSICOSOCIAL</v>
      </c>
      <c r="N28" s="16">
        <v>2</v>
      </c>
      <c r="O28" s="17">
        <v>3</v>
      </c>
      <c r="P28" s="17">
        <v>10</v>
      </c>
      <c r="Q28" s="24">
        <f t="shared" si="1"/>
        <v>6</v>
      </c>
      <c r="R28" s="24">
        <f t="shared" si="2"/>
        <v>60</v>
      </c>
      <c r="S28" s="29" t="str">
        <f t="shared" si="3"/>
        <v>M-6</v>
      </c>
      <c r="T28" s="30" t="str">
        <f t="shared" si="0"/>
        <v>III</v>
      </c>
      <c r="U28" s="31" t="str">
        <f t="shared" si="4"/>
        <v>Mejorable</v>
      </c>
      <c r="V28" s="115"/>
      <c r="W28" s="21" t="str">
        <f>VLOOKUP(H28,PELIGROS!A$2:G$445,6,0)</f>
        <v>ESTRÉS</v>
      </c>
      <c r="X28" s="16"/>
      <c r="Y28" s="16"/>
      <c r="Z28" s="16"/>
      <c r="AA28" s="15"/>
      <c r="AB28" s="21" t="str">
        <f>VLOOKUP(H28,PELIGROS!A$2:G$445,7,0)</f>
        <v>N/A</v>
      </c>
      <c r="AC28" s="88" t="s">
        <v>1203</v>
      </c>
      <c r="AD28" s="91"/>
    </row>
    <row r="29" spans="1:30" ht="40.5" customHeight="1" x14ac:dyDescent="0.25">
      <c r="A29" s="86"/>
      <c r="B29" s="86"/>
      <c r="C29" s="91"/>
      <c r="D29" s="110"/>
      <c r="E29" s="113"/>
      <c r="F29" s="113"/>
      <c r="G29" s="21" t="str">
        <f>VLOOKUP(H29,PELIGROS!A$1:G$445,2,0)</f>
        <v>NATURALEZA DE LA TAREA</v>
      </c>
      <c r="H29" s="22" t="s">
        <v>76</v>
      </c>
      <c r="I29" s="22" t="s">
        <v>1372</v>
      </c>
      <c r="J29" s="21" t="str">
        <f>VLOOKUP(H29,PELIGROS!A$2:G$445,3,0)</f>
        <v>ESTRÉS,  TRANSTORNOS DEL SUEÑO</v>
      </c>
      <c r="K29" s="16"/>
      <c r="L29" s="21" t="str">
        <f>VLOOKUP(H29,PELIGROS!A$2:G$445,4,0)</f>
        <v>N/A</v>
      </c>
      <c r="M29" s="21" t="str">
        <f>VLOOKUP(H29,PELIGROS!A$2:G$445,5,0)</f>
        <v>PVE PSICOSOCIAL</v>
      </c>
      <c r="N29" s="16">
        <v>2</v>
      </c>
      <c r="O29" s="17">
        <v>3</v>
      </c>
      <c r="P29" s="17">
        <v>10</v>
      </c>
      <c r="Q29" s="24">
        <f t="shared" si="1"/>
        <v>6</v>
      </c>
      <c r="R29" s="24">
        <f t="shared" si="2"/>
        <v>60</v>
      </c>
      <c r="S29" s="29" t="str">
        <f t="shared" si="3"/>
        <v>M-6</v>
      </c>
      <c r="T29" s="30" t="str">
        <f t="shared" si="0"/>
        <v>III</v>
      </c>
      <c r="U29" s="31" t="str">
        <f t="shared" si="4"/>
        <v>Mejorable</v>
      </c>
      <c r="V29" s="115"/>
      <c r="W29" s="21" t="str">
        <f>VLOOKUP(H29,PELIGROS!A$2:G$445,6,0)</f>
        <v>ESTRÉS</v>
      </c>
      <c r="X29" s="16"/>
      <c r="Y29" s="16"/>
      <c r="Z29" s="16"/>
      <c r="AA29" s="15"/>
      <c r="AB29" s="21" t="str">
        <f>VLOOKUP(H29,PELIGROS!A$2:G$445,7,0)</f>
        <v>N/A</v>
      </c>
      <c r="AC29" s="89"/>
      <c r="AD29" s="91"/>
    </row>
    <row r="30" spans="1:30" ht="56.25" customHeight="1" x14ac:dyDescent="0.25">
      <c r="A30" s="86"/>
      <c r="B30" s="86"/>
      <c r="C30" s="91"/>
      <c r="D30" s="110"/>
      <c r="E30" s="113"/>
      <c r="F30" s="113"/>
      <c r="G30" s="21" t="str">
        <f>VLOOKUP(H30,PELIGROS!A$1:G$445,2,0)</f>
        <v>Forzadas, Prolongadas</v>
      </c>
      <c r="H30" s="22" t="s">
        <v>40</v>
      </c>
      <c r="I30" s="22" t="s">
        <v>1373</v>
      </c>
      <c r="J30" s="21" t="str">
        <f>VLOOKUP(H30,PELIGROS!A$2:G$445,3,0)</f>
        <v xml:space="preserve">Lesiones osteomusculares, lesiones osteoarticulares
</v>
      </c>
      <c r="K30" s="16"/>
      <c r="L30" s="21" t="str">
        <f>VLOOKUP(H30,PELIGROS!A$2:G$445,4,0)</f>
        <v>Inspecciones planeadas e inspecciones no planeadas, procedimientos de programas de seguridad y salud en el trabajo</v>
      </c>
      <c r="M30" s="21" t="str">
        <f>VLOOKUP(H30,PELIGROS!A$2:G$445,5,0)</f>
        <v>PVE Biomecánico, programa pausas activas, exámenes periódicos, recomendaciones, control de posturas</v>
      </c>
      <c r="N30" s="16">
        <v>2</v>
      </c>
      <c r="O30" s="17">
        <v>3</v>
      </c>
      <c r="P30" s="17">
        <v>25</v>
      </c>
      <c r="Q30" s="24">
        <f t="shared" si="1"/>
        <v>6</v>
      </c>
      <c r="R30" s="24">
        <f t="shared" si="2"/>
        <v>150</v>
      </c>
      <c r="S30" s="29" t="str">
        <f t="shared" si="3"/>
        <v>M-6</v>
      </c>
      <c r="T30" s="30" t="str">
        <f t="shared" si="0"/>
        <v>II</v>
      </c>
      <c r="U30" s="31" t="str">
        <f t="shared" si="4"/>
        <v>No Aceptable o Aceptable Con Control Especifico</v>
      </c>
      <c r="V30" s="115"/>
      <c r="W30" s="21" t="str">
        <f>VLOOKUP(H30,PELIGROS!A$2:G$445,6,0)</f>
        <v>Enfermedades Osteomusculares</v>
      </c>
      <c r="X30" s="16"/>
      <c r="Y30" s="16"/>
      <c r="Z30" s="16"/>
      <c r="AA30" s="15"/>
      <c r="AB30" s="21" t="str">
        <f>VLOOKUP(H30,PELIGROS!A$2:G$445,7,0)</f>
        <v>Prevención en lesiones osteomusculares, líderes de pausas activas</v>
      </c>
      <c r="AC30" s="16" t="s">
        <v>1204</v>
      </c>
      <c r="AD30" s="91"/>
    </row>
    <row r="31" spans="1:30" ht="54.75" customHeight="1" x14ac:dyDescent="0.25">
      <c r="A31" s="86"/>
      <c r="B31" s="86"/>
      <c r="C31" s="91"/>
      <c r="D31" s="110"/>
      <c r="E31" s="113"/>
      <c r="F31" s="113"/>
      <c r="G31" s="21" t="str">
        <f>VLOOKUP(H31,PELIGROS!A$1:G$445,2,0)</f>
        <v>Higiene Muscular</v>
      </c>
      <c r="H31" s="22" t="s">
        <v>483</v>
      </c>
      <c r="I31" s="22" t="s">
        <v>1373</v>
      </c>
      <c r="J31" s="21" t="str">
        <f>VLOOKUP(H31,PELIGROS!A$2:G$445,3,0)</f>
        <v>Lesiones Musculoesqueléticas</v>
      </c>
      <c r="K31" s="16"/>
      <c r="L31" s="21" t="str">
        <f>VLOOKUP(H31,PELIGROS!A$2:G$445,4,0)</f>
        <v>N/A</v>
      </c>
      <c r="M31" s="21" t="str">
        <f>VLOOKUP(H31,PELIGROS!A$2:G$445,5,0)</f>
        <v>N/A</v>
      </c>
      <c r="N31" s="16">
        <v>2</v>
      </c>
      <c r="O31" s="17">
        <v>3</v>
      </c>
      <c r="P31" s="17">
        <v>25</v>
      </c>
      <c r="Q31" s="24">
        <f t="shared" si="1"/>
        <v>6</v>
      </c>
      <c r="R31" s="24">
        <f t="shared" si="2"/>
        <v>150</v>
      </c>
      <c r="S31" s="29" t="str">
        <f t="shared" si="3"/>
        <v>M-6</v>
      </c>
      <c r="T31" s="30" t="str">
        <f t="shared" si="0"/>
        <v>II</v>
      </c>
      <c r="U31" s="31" t="str">
        <f t="shared" si="4"/>
        <v>No Aceptable o Aceptable Con Control Especifico</v>
      </c>
      <c r="V31" s="115"/>
      <c r="W31" s="21" t="str">
        <f>VLOOKUP(H31,PELIGROS!A$2:G$445,6,0)</f>
        <v xml:space="preserve">Enfermedades Osteomusculares
</v>
      </c>
      <c r="X31" s="16"/>
      <c r="Y31" s="16"/>
      <c r="Z31" s="16"/>
      <c r="AA31" s="15"/>
      <c r="AB31" s="21" t="str">
        <f>VLOOKUP(H31,PELIGROS!A$2:G$445,7,0)</f>
        <v>Prevención en lesiones osteomusculares, líderes de pausas activas</v>
      </c>
      <c r="AC31" s="16" t="s">
        <v>1204</v>
      </c>
      <c r="AD31" s="91"/>
    </row>
    <row r="32" spans="1:30" ht="51" x14ac:dyDescent="0.25">
      <c r="A32" s="86"/>
      <c r="B32" s="86"/>
      <c r="C32" s="91"/>
      <c r="D32" s="110"/>
      <c r="E32" s="113"/>
      <c r="F32" s="113"/>
      <c r="G32" s="21" t="str">
        <f>VLOOKUP(H32,PELIGROS!A$1:G$445,2,0)</f>
        <v>Atropellamiento, Envestir</v>
      </c>
      <c r="H32" s="22" t="s">
        <v>1187</v>
      </c>
      <c r="I32" s="22" t="s">
        <v>1374</v>
      </c>
      <c r="J32" s="21" t="str">
        <f>VLOOKUP(H32,PELIGROS!A$2:G$445,3,0)</f>
        <v>Lesiones, pérdidas materiales, muerte</v>
      </c>
      <c r="K32" s="16"/>
      <c r="L32" s="21" t="str">
        <f>VLOOKUP(H32,PELIGROS!A$2:G$445,4,0)</f>
        <v>Inspecciones planeadas e inspecciones no planeadas, procedimientos de programas de seguridad y salud en el trabajo</v>
      </c>
      <c r="M32" s="21" t="str">
        <f>VLOOKUP(H32,PELIGROS!A$2:G$445,5,0)</f>
        <v>Programa de seguridad vial, señalización</v>
      </c>
      <c r="N32" s="16">
        <v>2</v>
      </c>
      <c r="O32" s="17">
        <v>2</v>
      </c>
      <c r="P32" s="17">
        <v>60</v>
      </c>
      <c r="Q32" s="24">
        <f t="shared" si="1"/>
        <v>4</v>
      </c>
      <c r="R32" s="24">
        <f t="shared" si="2"/>
        <v>240</v>
      </c>
      <c r="S32" s="29" t="str">
        <f t="shared" si="3"/>
        <v>B-4</v>
      </c>
      <c r="T32" s="30" t="str">
        <f t="shared" si="0"/>
        <v>II</v>
      </c>
      <c r="U32" s="31" t="str">
        <f t="shared" si="4"/>
        <v>No Aceptable o Aceptable Con Control Especifico</v>
      </c>
      <c r="V32" s="115"/>
      <c r="W32" s="21" t="str">
        <f>VLOOKUP(H32,PELIGROS!A$2:G$445,6,0)</f>
        <v>Muerte</v>
      </c>
      <c r="X32" s="16"/>
      <c r="Y32" s="16"/>
      <c r="Z32" s="16"/>
      <c r="AA32" s="15"/>
      <c r="AB32" s="21" t="str">
        <f>VLOOKUP(H32,PELIGROS!A$2:G$445,7,0)</f>
        <v>Seguridad vial y manejo defensivo, aseguramiento de áreas de trabajo</v>
      </c>
      <c r="AC32" s="16" t="s">
        <v>1205</v>
      </c>
      <c r="AD32" s="91"/>
    </row>
    <row r="33" spans="1:30" ht="40.5" x14ac:dyDescent="0.25">
      <c r="A33" s="86"/>
      <c r="B33" s="86"/>
      <c r="C33" s="91"/>
      <c r="D33" s="110"/>
      <c r="E33" s="113"/>
      <c r="F33" s="113"/>
      <c r="G33" s="21" t="str">
        <f>VLOOKUP(H33,PELIGROS!A$1:G$445,2,0)</f>
        <v>Superficies de trabajo irregulares o deslizantes</v>
      </c>
      <c r="H33" s="22" t="s">
        <v>597</v>
      </c>
      <c r="I33" s="22" t="s">
        <v>1374</v>
      </c>
      <c r="J33" s="21" t="str">
        <f>VLOOKUP(H33,PELIGROS!A$2:G$445,3,0)</f>
        <v>Caidas del mismo nivel, fracturas, golpe con objetos, caídas de objetos, obstrucción de rutas de evacuación</v>
      </c>
      <c r="K33" s="16"/>
      <c r="L33" s="21" t="str">
        <f>VLOOKUP(H33,PELIGROS!A$2:G$445,4,0)</f>
        <v>N/A</v>
      </c>
      <c r="M33" s="21" t="str">
        <f>VLOOKUP(H33,PELIGROS!A$2:G$445,5,0)</f>
        <v>N/A</v>
      </c>
      <c r="N33" s="16">
        <v>2</v>
      </c>
      <c r="O33" s="17">
        <v>3</v>
      </c>
      <c r="P33" s="17">
        <v>25</v>
      </c>
      <c r="Q33" s="24">
        <f t="shared" si="1"/>
        <v>6</v>
      </c>
      <c r="R33" s="24">
        <f t="shared" si="2"/>
        <v>150</v>
      </c>
      <c r="S33" s="29" t="str">
        <f t="shared" si="3"/>
        <v>M-6</v>
      </c>
      <c r="T33" s="30" t="str">
        <f t="shared" si="0"/>
        <v>II</v>
      </c>
      <c r="U33" s="31" t="str">
        <f t="shared" si="4"/>
        <v>No Aceptable o Aceptable Con Control Especifico</v>
      </c>
      <c r="V33" s="115"/>
      <c r="W33" s="21" t="str">
        <f>VLOOKUP(H33,PELIGROS!A$2:G$445,6,0)</f>
        <v>Caídas de distinto nivel</v>
      </c>
      <c r="X33" s="16"/>
      <c r="Y33" s="16"/>
      <c r="Z33" s="16"/>
      <c r="AA33" s="15"/>
      <c r="AB33" s="21" t="str">
        <f>VLOOKUP(H33,PELIGROS!A$2:G$445,7,0)</f>
        <v>Pautas Básicas en orden y aseo en el lugar de trabajo, actos y condiciones inseguras</v>
      </c>
      <c r="AC33" s="16" t="s">
        <v>1206</v>
      </c>
      <c r="AD33" s="91"/>
    </row>
    <row r="34" spans="1:30" ht="68.25" customHeight="1" x14ac:dyDescent="0.25">
      <c r="A34" s="86"/>
      <c r="B34" s="86"/>
      <c r="C34" s="91"/>
      <c r="D34" s="110"/>
      <c r="E34" s="113"/>
      <c r="F34" s="113"/>
      <c r="G34" s="80" t="str">
        <f>VLOOKUP(H34,PELIGROS!A$1:G$445,2,0)</f>
        <v>MANTENIMIENTO DE PUENTE GRUAS, LIMPIEZA DE CANALES, MANTENIMIENTO DE INSTALACIONES LOCATIVAS, MANTENIMIENTO Y REPARACIÓN DE POZOS</v>
      </c>
      <c r="H34" s="22" t="s">
        <v>624</v>
      </c>
      <c r="I34" s="22" t="s">
        <v>1374</v>
      </c>
      <c r="J34" s="80" t="str">
        <f>VLOOKUP(H34,PELIGROS!A$2:G$445,3,0)</f>
        <v>LESIONES, FRACTURAS, MUERTE</v>
      </c>
      <c r="K34" s="16"/>
      <c r="L34" s="80" t="str">
        <f>VLOOKUP(H34,PELIGROS!A$2:G$445,4,0)</f>
        <v>Inspecciones planeadas e inspecciones no planeadas, procedimientos de programas de seguridad y salud en el trabajo</v>
      </c>
      <c r="M34" s="80" t="str">
        <f>VLOOKUP(H34,PELIGROS!A$2:G$445,5,0)</f>
        <v>EPP</v>
      </c>
      <c r="N34" s="16">
        <v>2</v>
      </c>
      <c r="O34" s="17">
        <v>1</v>
      </c>
      <c r="P34" s="17">
        <v>10</v>
      </c>
      <c r="Q34" s="24">
        <f t="shared" ref="Q34" si="10">N34*O34</f>
        <v>2</v>
      </c>
      <c r="R34" s="24">
        <f t="shared" ref="R34" si="11">P34*Q34</f>
        <v>20</v>
      </c>
      <c r="S34" s="29" t="str">
        <f t="shared" ref="S34" si="12">IF(Q34=40,"MA-40",IF(Q34=30,"MA-30",IF(Q34=20,"A-20",IF(Q34=10,"A-10",IF(Q34=24,"MA-24",IF(Q34=18,"A-18",IF(Q34=12,"A-12",IF(Q34=6,"M-6",IF(Q34=8,"M-8",IF(Q34=6,"M-6",IF(Q34=4,"B-4",IF(Q34=2,"B-2",))))))))))))</f>
        <v>B-2</v>
      </c>
      <c r="T34" s="30" t="str">
        <f t="shared" ref="T34" si="13">IF(R34&lt;=20,"IV",IF(R34&lt;=120,"III",IF(R34&lt;=500,"II",IF(R34&lt;=4000,"I"))))</f>
        <v>IV</v>
      </c>
      <c r="U34" s="31" t="str">
        <f t="shared" ref="U34" si="14">IF(T34=0,"",IF(T34="IV","Aceptable",IF(T34="III","Mejorable",IF(T34="II","No Aceptable o Aceptable Con Control Especifico",IF(T34="I","No Aceptable","")))))</f>
        <v>Aceptable</v>
      </c>
      <c r="V34" s="115"/>
      <c r="W34" s="80" t="str">
        <f>VLOOKUP(H34,PELIGROS!A$2:G$445,6,0)</f>
        <v>MUERTE</v>
      </c>
      <c r="X34" s="16"/>
      <c r="Y34" s="16"/>
      <c r="Z34" s="16"/>
      <c r="AA34" s="15"/>
      <c r="AB34" s="80" t="str">
        <f>VLOOKUP(H34,PELIGROS!A$2:G$445,7,0)</f>
        <v>CERTIFICACIÓN Y/O ENTRENAMIENTO EN TRABAJO SEGURO EN ALTURAS; DILGENCIAMIENTO DE PERMISO DE TRABAJO; USO Y MANEJO ADECUADO DE E.P.P.; ARME Y DESARME DE ANDAMIOS</v>
      </c>
      <c r="AC34" s="16"/>
      <c r="AD34" s="91"/>
    </row>
    <row r="35" spans="1:30" ht="68.25" customHeight="1" x14ac:dyDescent="0.25">
      <c r="A35" s="86"/>
      <c r="B35" s="86"/>
      <c r="C35" s="91"/>
      <c r="D35" s="110"/>
      <c r="E35" s="113"/>
      <c r="F35" s="113"/>
      <c r="G35" s="21" t="str">
        <f>VLOOKUP(H35,PELIGROS!A$1:G$445,2,0)</f>
        <v>Atraco, golpiza, atentados y secuestrados</v>
      </c>
      <c r="H35" s="22" t="s">
        <v>57</v>
      </c>
      <c r="I35" s="22" t="s">
        <v>1374</v>
      </c>
      <c r="J35" s="21" t="str">
        <f>VLOOKUP(H35,PELIGROS!A$2:G$445,3,0)</f>
        <v>Estrés, golpes, Secuestros</v>
      </c>
      <c r="K35" s="16"/>
      <c r="L35" s="21" t="str">
        <f>VLOOKUP(H35,PELIGROS!A$2:G$445,4,0)</f>
        <v>Inspecciones planeadas e inspecciones no planeadas, procedimientos de programas de seguridad y salud en el trabajo</v>
      </c>
      <c r="M35" s="21" t="str">
        <f>VLOOKUP(H35,PELIGROS!A$2:G$445,5,0)</f>
        <v xml:space="preserve">Uniformes Corporativos, Caquetas corporativas, Carnetización
</v>
      </c>
      <c r="N35" s="16">
        <v>2</v>
      </c>
      <c r="O35" s="17">
        <v>2</v>
      </c>
      <c r="P35" s="17">
        <v>60</v>
      </c>
      <c r="Q35" s="24">
        <f t="shared" si="1"/>
        <v>4</v>
      </c>
      <c r="R35" s="24">
        <f t="shared" si="2"/>
        <v>240</v>
      </c>
      <c r="S35" s="29" t="str">
        <f t="shared" si="3"/>
        <v>B-4</v>
      </c>
      <c r="T35" s="30" t="str">
        <f t="shared" si="0"/>
        <v>II</v>
      </c>
      <c r="U35" s="31" t="str">
        <f t="shared" si="4"/>
        <v>No Aceptable o Aceptable Con Control Especifico</v>
      </c>
      <c r="V35" s="115"/>
      <c r="W35" s="21" t="str">
        <f>VLOOKUP(H35,PELIGROS!A$2:G$445,6,0)</f>
        <v>Secuestros</v>
      </c>
      <c r="X35" s="16"/>
      <c r="Y35" s="16"/>
      <c r="Z35" s="16"/>
      <c r="AA35" s="15"/>
      <c r="AB35" s="21" t="str">
        <f>VLOOKUP(H35,PELIGROS!A$2:G$445,7,0)</f>
        <v>N/A</v>
      </c>
      <c r="AC35" s="16" t="s">
        <v>1207</v>
      </c>
      <c r="AD35" s="91"/>
    </row>
    <row r="36" spans="1:30" ht="51.75" thickBot="1" x14ac:dyDescent="0.3">
      <c r="A36" s="86"/>
      <c r="B36" s="86"/>
      <c r="C36" s="108"/>
      <c r="D36" s="111"/>
      <c r="E36" s="114"/>
      <c r="F36" s="114"/>
      <c r="G36" s="21" t="str">
        <f>VLOOKUP(H36,PELIGROS!A$1:G$445,2,0)</f>
        <v>SISMOS, INCENDIOS, INUNDACIONES, TERREMOTOS, VENDAVALES, DERRUMBE</v>
      </c>
      <c r="H36" s="22" t="s">
        <v>62</v>
      </c>
      <c r="I36" s="22" t="s">
        <v>1375</v>
      </c>
      <c r="J36" s="21" t="str">
        <f>VLOOKUP(H36,PELIGROS!A$2:G$445,3,0)</f>
        <v>SISMOS, INCENDIOS, INUNDACIONES, TERREMOTOS, VENDAVALES</v>
      </c>
      <c r="K36" s="16"/>
      <c r="L36" s="21" t="str">
        <f>VLOOKUP(H36,PELIGROS!A$2:G$445,4,0)</f>
        <v>Inspecciones planeadas e inspecciones no planeadas, procedimientos de programas de seguridad y salud en el trabajo</v>
      </c>
      <c r="M36" s="21" t="str">
        <f>VLOOKUP(H36,PELIGROS!A$2:G$445,5,0)</f>
        <v>BRIGADAS DE EMERGENCIAS</v>
      </c>
      <c r="N36" s="16">
        <v>2</v>
      </c>
      <c r="O36" s="17">
        <v>1</v>
      </c>
      <c r="P36" s="17">
        <v>100</v>
      </c>
      <c r="Q36" s="24">
        <f t="shared" si="1"/>
        <v>2</v>
      </c>
      <c r="R36" s="24">
        <f t="shared" si="2"/>
        <v>200</v>
      </c>
      <c r="S36" s="29" t="str">
        <f t="shared" si="3"/>
        <v>B-2</v>
      </c>
      <c r="T36" s="30" t="str">
        <f t="shared" si="0"/>
        <v>II</v>
      </c>
      <c r="U36" s="31" t="str">
        <f t="shared" si="4"/>
        <v>No Aceptable o Aceptable Con Control Especifico</v>
      </c>
      <c r="V36" s="89"/>
      <c r="W36" s="21" t="str">
        <f>VLOOKUP(H36,PELIGROS!A$2:G$445,6,0)</f>
        <v>MUERTE</v>
      </c>
      <c r="X36" s="16"/>
      <c r="Y36" s="16"/>
      <c r="Z36" s="16"/>
      <c r="AA36" s="15" t="s">
        <v>1208</v>
      </c>
      <c r="AB36" s="21" t="str">
        <f>VLOOKUP(H36,PELIGROS!A$2:G$445,7,0)</f>
        <v>ENTRENAMIENTO DE LA BRIGADA; DIVULGACIÓN DE PLAN DE EMERGENCIA</v>
      </c>
      <c r="AC36" s="16" t="s">
        <v>1209</v>
      </c>
      <c r="AD36" s="92"/>
    </row>
    <row r="37" spans="1:30" ht="25.5" x14ac:dyDescent="0.25">
      <c r="A37" s="86"/>
      <c r="B37" s="86"/>
      <c r="C37" s="94" t="str">
        <f>VLOOKUP(E37,[1]Hoja2!A$2:C$82,2,0)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37" s="97" t="str">
        <f>VLOOKUP(E37,[1]Hoja2!A$2:C$82,3,0)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37" s="100" t="s">
        <v>1071</v>
      </c>
      <c r="F37" s="100" t="s">
        <v>1214</v>
      </c>
      <c r="G37" s="52" t="str">
        <f>VLOOKUP(H37,PELIGROS!A$1:G$445,2,0)</f>
        <v>Bacterias</v>
      </c>
      <c r="H37" s="53" t="s">
        <v>113</v>
      </c>
      <c r="I37" s="53" t="s">
        <v>1370</v>
      </c>
      <c r="J37" s="52" t="str">
        <f>VLOOKUP(H37,PELIGROS!A$2:G$445,3,0)</f>
        <v>Infecciones Bacterianas</v>
      </c>
      <c r="K37" s="61"/>
      <c r="L37" s="52" t="str">
        <f>VLOOKUP(H37,PELIGROS!A$2:G$445,4,0)</f>
        <v>N/A</v>
      </c>
      <c r="M37" s="52" t="str">
        <f>VLOOKUP(H37,PELIGROS!A$2:G$445,5,0)</f>
        <v>Vacunación</v>
      </c>
      <c r="N37" s="61">
        <v>2</v>
      </c>
      <c r="O37" s="62">
        <v>2</v>
      </c>
      <c r="P37" s="62">
        <v>10</v>
      </c>
      <c r="Q37" s="55">
        <f t="shared" si="1"/>
        <v>4</v>
      </c>
      <c r="R37" s="55">
        <f t="shared" si="2"/>
        <v>40</v>
      </c>
      <c r="S37" s="63" t="str">
        <f t="shared" si="3"/>
        <v>B-4</v>
      </c>
      <c r="T37" s="64" t="str">
        <f t="shared" si="0"/>
        <v>III</v>
      </c>
      <c r="U37" s="65" t="str">
        <f t="shared" si="4"/>
        <v>Mejorable</v>
      </c>
      <c r="V37" s="102">
        <v>2</v>
      </c>
      <c r="W37" s="52" t="str">
        <f>VLOOKUP(H37,PELIGROS!A$2:G$445,6,0)</f>
        <v xml:space="preserve">Enfermedades Infectocontagiosas
</v>
      </c>
      <c r="X37" s="61"/>
      <c r="Y37" s="61"/>
      <c r="Z37" s="61"/>
      <c r="AA37" s="68"/>
      <c r="AB37" s="52" t="str">
        <f>VLOOKUP(H37,PELIGROS!A$2:G$445,7,0)</f>
        <v>Autocuidado</v>
      </c>
      <c r="AC37" s="102" t="s">
        <v>1200</v>
      </c>
      <c r="AD37" s="105" t="s">
        <v>1201</v>
      </c>
    </row>
    <row r="38" spans="1:30" ht="51" x14ac:dyDescent="0.25">
      <c r="A38" s="86"/>
      <c r="B38" s="86"/>
      <c r="C38" s="94"/>
      <c r="D38" s="97"/>
      <c r="E38" s="100"/>
      <c r="F38" s="100"/>
      <c r="G38" s="52" t="str">
        <f>VLOOKUP(H38,PELIGROS!A$1:G$445,2,0)</f>
        <v>Virus</v>
      </c>
      <c r="H38" s="53" t="s">
        <v>120</v>
      </c>
      <c r="I38" s="53" t="s">
        <v>1370</v>
      </c>
      <c r="J38" s="52" t="str">
        <f>VLOOKUP(H38,PELIGROS!A$2:G$445,3,0)</f>
        <v>Infecciones Virales</v>
      </c>
      <c r="K38" s="61"/>
      <c r="L38" s="52" t="str">
        <f>VLOOKUP(H38,PELIGROS!A$2:G$445,4,0)</f>
        <v>Inspecciones planeadas e inspecciones no planeadas, procedimientos de programas de seguridad y salud en el trabajo</v>
      </c>
      <c r="M38" s="52" t="str">
        <f>VLOOKUP(H38,PELIGROS!A$2:G$445,5,0)</f>
        <v>Programa de vacunación, bota pantalon, overol, guantes, tapabocas, mascarillas con filtos</v>
      </c>
      <c r="N38" s="61">
        <v>2</v>
      </c>
      <c r="O38" s="62">
        <v>2</v>
      </c>
      <c r="P38" s="62">
        <v>10</v>
      </c>
      <c r="Q38" s="55">
        <f t="shared" si="1"/>
        <v>4</v>
      </c>
      <c r="R38" s="55">
        <f t="shared" si="2"/>
        <v>40</v>
      </c>
      <c r="S38" s="63" t="str">
        <f t="shared" si="3"/>
        <v>B-4</v>
      </c>
      <c r="T38" s="64" t="str">
        <f t="shared" si="0"/>
        <v>III</v>
      </c>
      <c r="U38" s="65" t="str">
        <f t="shared" si="4"/>
        <v>Mejorable</v>
      </c>
      <c r="V38" s="103"/>
      <c r="W38" s="52" t="str">
        <f>VLOOKUP(H38,PELIGROS!A$2:G$445,6,0)</f>
        <v xml:space="preserve">Enfermedades Infectocontagiosas
</v>
      </c>
      <c r="X38" s="61"/>
      <c r="Y38" s="61"/>
      <c r="Z38" s="61"/>
      <c r="AA38" s="68"/>
      <c r="AB38" s="52" t="str">
        <f>VLOOKUP(H38,PELIGROS!A$2:G$445,7,0)</f>
        <v xml:space="preserve">Riesgo Biológico, Autocuidado y/o Uso y manejo adecuado de E.P.P.
</v>
      </c>
      <c r="AC38" s="103"/>
      <c r="AD38" s="94"/>
    </row>
    <row r="39" spans="1:30" ht="25.5" x14ac:dyDescent="0.25">
      <c r="A39" s="86"/>
      <c r="B39" s="86"/>
      <c r="C39" s="94"/>
      <c r="D39" s="97"/>
      <c r="E39" s="100"/>
      <c r="F39" s="100"/>
      <c r="G39" s="52" t="str">
        <f>VLOOKUP(H39,PELIGROS!A$1:G$445,2,0)</f>
        <v>Virus</v>
      </c>
      <c r="H39" s="53" t="s">
        <v>122</v>
      </c>
      <c r="I39" s="53" t="s">
        <v>1370</v>
      </c>
      <c r="J39" s="52" t="str">
        <f>VLOOKUP(H39,PELIGROS!A$2:G$445,3,0)</f>
        <v>Infecciones Virales</v>
      </c>
      <c r="K39" s="61"/>
      <c r="L39" s="52" t="str">
        <f>VLOOKUP(H39,PELIGROS!A$2:G$445,4,0)</f>
        <v>N/A</v>
      </c>
      <c r="M39" s="52" t="str">
        <f>VLOOKUP(H39,PELIGROS!A$2:G$445,5,0)</f>
        <v>Vacunación</v>
      </c>
      <c r="N39" s="61">
        <v>2</v>
      </c>
      <c r="O39" s="62">
        <v>2</v>
      </c>
      <c r="P39" s="62">
        <v>10</v>
      </c>
      <c r="Q39" s="55">
        <f t="shared" si="1"/>
        <v>4</v>
      </c>
      <c r="R39" s="55">
        <f t="shared" si="2"/>
        <v>40</v>
      </c>
      <c r="S39" s="63" t="str">
        <f t="shared" si="3"/>
        <v>B-4</v>
      </c>
      <c r="T39" s="64" t="str">
        <f t="shared" si="0"/>
        <v>III</v>
      </c>
      <c r="U39" s="65" t="str">
        <f t="shared" si="4"/>
        <v>Mejorable</v>
      </c>
      <c r="V39" s="103"/>
      <c r="W39" s="52" t="str">
        <f>VLOOKUP(H39,PELIGROS!A$2:G$445,6,0)</f>
        <v xml:space="preserve">Enfermedades Infectocontagiosas
</v>
      </c>
      <c r="X39" s="61"/>
      <c r="Y39" s="61"/>
      <c r="Z39" s="61"/>
      <c r="AA39" s="68"/>
      <c r="AB39" s="52" t="str">
        <f>VLOOKUP(H39,PELIGROS!A$2:G$445,7,0)</f>
        <v>Autocuidado</v>
      </c>
      <c r="AC39" s="104"/>
      <c r="AD39" s="94"/>
    </row>
    <row r="40" spans="1:30" ht="51" x14ac:dyDescent="0.25">
      <c r="A40" s="86"/>
      <c r="B40" s="86"/>
      <c r="C40" s="94"/>
      <c r="D40" s="97"/>
      <c r="E40" s="100"/>
      <c r="F40" s="100"/>
      <c r="G40" s="52" t="str">
        <f>VLOOKUP(H40,PELIGROS!A$1:G$445,2,0)</f>
        <v>INFRAROJA, ULTRAVIOLETA, VISIBLE, RADIOFRECUENCIA, MICROONDAS, LASER</v>
      </c>
      <c r="H40" s="53" t="s">
        <v>67</v>
      </c>
      <c r="I40" s="53" t="s">
        <v>1371</v>
      </c>
      <c r="J40" s="52" t="str">
        <f>VLOOKUP(H40,PELIGROS!A$2:G$445,3,0)</f>
        <v>CÁNCER, LESIONES DÉRMICAS Y OCULARES</v>
      </c>
      <c r="K40" s="61"/>
      <c r="L40" s="52" t="str">
        <f>VLOOKUP(H40,PELIGROS!A$2:G$445,4,0)</f>
        <v>Inspecciones planeadas e inspecciones no planeadas, procedimientos de programas de seguridad y salud en el trabajo</v>
      </c>
      <c r="M40" s="52" t="str">
        <f>VLOOKUP(H40,PELIGROS!A$2:G$445,5,0)</f>
        <v>PROGRAMA BLOQUEADOR SOLAR</v>
      </c>
      <c r="N40" s="61">
        <v>2</v>
      </c>
      <c r="O40" s="62">
        <v>3</v>
      </c>
      <c r="P40" s="62">
        <v>10</v>
      </c>
      <c r="Q40" s="55">
        <f t="shared" si="1"/>
        <v>6</v>
      </c>
      <c r="R40" s="55">
        <f t="shared" si="2"/>
        <v>60</v>
      </c>
      <c r="S40" s="63" t="str">
        <f t="shared" si="3"/>
        <v>M-6</v>
      </c>
      <c r="T40" s="64" t="str">
        <f t="shared" si="0"/>
        <v>III</v>
      </c>
      <c r="U40" s="65" t="str">
        <f t="shared" si="4"/>
        <v>Mejorable</v>
      </c>
      <c r="V40" s="103"/>
      <c r="W40" s="52" t="str">
        <f>VLOOKUP(H40,PELIGROS!A$2:G$445,6,0)</f>
        <v>CÁNCER</v>
      </c>
      <c r="X40" s="61"/>
      <c r="Y40" s="61"/>
      <c r="Z40" s="61"/>
      <c r="AA40" s="68"/>
      <c r="AB40" s="52" t="str">
        <f>VLOOKUP(H40,PELIGROS!A$2:G$445,7,0)</f>
        <v>N/A</v>
      </c>
      <c r="AC40" s="61" t="s">
        <v>1202</v>
      </c>
      <c r="AD40" s="94"/>
    </row>
    <row r="41" spans="1:30" ht="59.25" customHeight="1" x14ac:dyDescent="0.25">
      <c r="A41" s="86"/>
      <c r="B41" s="86"/>
      <c r="C41" s="94"/>
      <c r="D41" s="97"/>
      <c r="E41" s="100"/>
      <c r="F41" s="100"/>
      <c r="G41" s="52" t="str">
        <f>VLOOKUP(H41,PELIGROS!A$1:G$445,2,0)</f>
        <v>GASES Y VAPORES</v>
      </c>
      <c r="H41" s="53" t="s">
        <v>250</v>
      </c>
      <c r="I41" s="53" t="s">
        <v>1377</v>
      </c>
      <c r="J41" s="52" t="str">
        <f>VLOOKUP(H41,PELIGROS!A$2:G$445,3,0)</f>
        <v xml:space="preserve"> LESIONES EN LA PIEL, IRRITACIÓN EN VÍAS  RESPIRATORIAS, MUERTE</v>
      </c>
      <c r="K41" s="61"/>
      <c r="L41" s="52" t="str">
        <f>VLOOKUP(H41,PELIGROS!A$2:G$445,4,0)</f>
        <v>Inspecciones planeadas e inspecciones no planeadas, procedimientos de programas de seguridad y salud en el trabajo</v>
      </c>
      <c r="M41" s="52" t="str">
        <f>VLOOKUP(H41,PELIGROS!A$2:G$445,5,0)</f>
        <v>EPP TAPABOCAS, CARETAS CON FILTROS</v>
      </c>
      <c r="N41" s="61">
        <v>2</v>
      </c>
      <c r="O41" s="62">
        <v>3</v>
      </c>
      <c r="P41" s="62">
        <v>25</v>
      </c>
      <c r="Q41" s="55">
        <f t="shared" si="1"/>
        <v>6</v>
      </c>
      <c r="R41" s="55">
        <f t="shared" si="2"/>
        <v>150</v>
      </c>
      <c r="S41" s="63" t="str">
        <f t="shared" si="3"/>
        <v>M-6</v>
      </c>
      <c r="T41" s="64" t="str">
        <f t="shared" si="0"/>
        <v>II</v>
      </c>
      <c r="U41" s="65" t="str">
        <f t="shared" si="4"/>
        <v>No Aceptable o Aceptable Con Control Especifico</v>
      </c>
      <c r="V41" s="103"/>
      <c r="W41" s="52" t="str">
        <f>VLOOKUP(H41,PELIGROS!A$2:G$445,6,0)</f>
        <v xml:space="preserve"> MUERTE</v>
      </c>
      <c r="X41" s="61"/>
      <c r="Y41" s="61"/>
      <c r="Z41" s="61"/>
      <c r="AA41" s="68"/>
      <c r="AB41" s="52" t="str">
        <f>VLOOKUP(H41,PELIGROS!A$2:G$445,7,0)</f>
        <v>USO Y MANEJO ADECUADO DE E.P.P.</v>
      </c>
      <c r="AC41" s="61" t="s">
        <v>1215</v>
      </c>
      <c r="AD41" s="94"/>
    </row>
    <row r="42" spans="1:30" ht="36.75" customHeight="1" x14ac:dyDescent="0.25">
      <c r="A42" s="86"/>
      <c r="B42" s="86"/>
      <c r="C42" s="94"/>
      <c r="D42" s="97"/>
      <c r="E42" s="100"/>
      <c r="F42" s="100"/>
      <c r="G42" s="52" t="str">
        <f>VLOOKUP(H42,PELIGROS!A$1:G$445,2,0)</f>
        <v>CONCENTRACIÓN EN ACTIVIDADES DE ALTO DESEMPEÑO MENTAL</v>
      </c>
      <c r="H42" s="53" t="s">
        <v>72</v>
      </c>
      <c r="I42" s="53" t="s">
        <v>1372</v>
      </c>
      <c r="J42" s="52" t="str">
        <f>VLOOKUP(H42,PELIGROS!A$2:G$445,3,0)</f>
        <v>ESTRÉS, CEFALEA, IRRITABILIDAD</v>
      </c>
      <c r="K42" s="61"/>
      <c r="L42" s="52" t="str">
        <f>VLOOKUP(H42,PELIGROS!A$2:G$445,4,0)</f>
        <v>N/A</v>
      </c>
      <c r="M42" s="52" t="str">
        <f>VLOOKUP(H42,PELIGROS!A$2:G$445,5,0)</f>
        <v>PVE PSICOSOCIAL</v>
      </c>
      <c r="N42" s="61">
        <v>2</v>
      </c>
      <c r="O42" s="62">
        <v>2</v>
      </c>
      <c r="P42" s="62">
        <v>10</v>
      </c>
      <c r="Q42" s="55">
        <f t="shared" si="1"/>
        <v>4</v>
      </c>
      <c r="R42" s="55">
        <f t="shared" si="2"/>
        <v>40</v>
      </c>
      <c r="S42" s="63" t="str">
        <f t="shared" si="3"/>
        <v>B-4</v>
      </c>
      <c r="T42" s="64" t="str">
        <f t="shared" si="0"/>
        <v>III</v>
      </c>
      <c r="U42" s="65" t="str">
        <f t="shared" si="4"/>
        <v>Mejorable</v>
      </c>
      <c r="V42" s="103"/>
      <c r="W42" s="52" t="str">
        <f>VLOOKUP(H42,PELIGROS!A$2:G$445,6,0)</f>
        <v>ESTRÉS</v>
      </c>
      <c r="X42" s="61"/>
      <c r="Y42" s="61"/>
      <c r="Z42" s="61"/>
      <c r="AA42" s="68"/>
      <c r="AB42" s="52" t="str">
        <f>VLOOKUP(H42,PELIGROS!A$2:G$445,7,0)</f>
        <v>N/A</v>
      </c>
      <c r="AC42" s="102" t="s">
        <v>1203</v>
      </c>
      <c r="AD42" s="94"/>
    </row>
    <row r="43" spans="1:30" ht="36.75" customHeight="1" x14ac:dyDescent="0.25">
      <c r="A43" s="86"/>
      <c r="B43" s="86"/>
      <c r="C43" s="94"/>
      <c r="D43" s="97"/>
      <c r="E43" s="100"/>
      <c r="F43" s="100"/>
      <c r="G43" s="52" t="str">
        <f>VLOOKUP(H43,PELIGROS!A$1:G$445,2,0)</f>
        <v>NATURALEZA DE LA TAREA</v>
      </c>
      <c r="H43" s="53" t="s">
        <v>76</v>
      </c>
      <c r="I43" s="53" t="s">
        <v>1372</v>
      </c>
      <c r="J43" s="52" t="str">
        <f>VLOOKUP(H43,PELIGROS!A$2:G$445,3,0)</f>
        <v>ESTRÉS,  TRANSTORNOS DEL SUEÑO</v>
      </c>
      <c r="K43" s="61"/>
      <c r="L43" s="52" t="str">
        <f>VLOOKUP(H43,PELIGROS!A$2:G$445,4,0)</f>
        <v>N/A</v>
      </c>
      <c r="M43" s="52" t="str">
        <f>VLOOKUP(H43,PELIGROS!A$2:G$445,5,0)</f>
        <v>PVE PSICOSOCIAL</v>
      </c>
      <c r="N43" s="61">
        <v>2</v>
      </c>
      <c r="O43" s="62">
        <v>3</v>
      </c>
      <c r="P43" s="62">
        <v>10</v>
      </c>
      <c r="Q43" s="55">
        <f t="shared" si="1"/>
        <v>6</v>
      </c>
      <c r="R43" s="55">
        <f t="shared" si="2"/>
        <v>60</v>
      </c>
      <c r="S43" s="63" t="str">
        <f t="shared" si="3"/>
        <v>M-6</v>
      </c>
      <c r="T43" s="64" t="str">
        <f t="shared" si="0"/>
        <v>III</v>
      </c>
      <c r="U43" s="65" t="str">
        <f t="shared" si="4"/>
        <v>Mejorable</v>
      </c>
      <c r="V43" s="103"/>
      <c r="W43" s="52" t="str">
        <f>VLOOKUP(H43,PELIGROS!A$2:G$445,6,0)</f>
        <v>ESTRÉS</v>
      </c>
      <c r="X43" s="61"/>
      <c r="Y43" s="61"/>
      <c r="Z43" s="61"/>
      <c r="AA43" s="68"/>
      <c r="AB43" s="52" t="str">
        <f>VLOOKUP(H43,PELIGROS!A$2:G$445,7,0)</f>
        <v>N/A</v>
      </c>
      <c r="AC43" s="104"/>
      <c r="AD43" s="94"/>
    </row>
    <row r="44" spans="1:30" ht="51" x14ac:dyDescent="0.25">
      <c r="A44" s="86"/>
      <c r="B44" s="86"/>
      <c r="C44" s="94"/>
      <c r="D44" s="97"/>
      <c r="E44" s="100"/>
      <c r="F44" s="100"/>
      <c r="G44" s="52" t="str">
        <f>VLOOKUP(H44,PELIGROS!A$1:G$445,2,0)</f>
        <v>Forzadas, Prolongadas</v>
      </c>
      <c r="H44" s="53" t="s">
        <v>40</v>
      </c>
      <c r="I44" s="53" t="s">
        <v>1373</v>
      </c>
      <c r="J44" s="52" t="str">
        <f>VLOOKUP(H44,PELIGROS!A$2:G$445,3,0)</f>
        <v xml:space="preserve">Lesiones osteomusculares, lesiones osteoarticulares
</v>
      </c>
      <c r="K44" s="61"/>
      <c r="L44" s="52" t="str">
        <f>VLOOKUP(H44,PELIGROS!A$2:G$445,4,0)</f>
        <v>Inspecciones planeadas e inspecciones no planeadas, procedimientos de programas de seguridad y salud en el trabajo</v>
      </c>
      <c r="M44" s="52" t="str">
        <f>VLOOKUP(H44,PELIGROS!A$2:G$445,5,0)</f>
        <v>PVE Biomecánico, programa pausas activas, exámenes periódicos, recomendaciones, control de posturas</v>
      </c>
      <c r="N44" s="61">
        <v>2</v>
      </c>
      <c r="O44" s="62">
        <v>3</v>
      </c>
      <c r="P44" s="62">
        <v>25</v>
      </c>
      <c r="Q44" s="55">
        <f t="shared" si="1"/>
        <v>6</v>
      </c>
      <c r="R44" s="55">
        <f t="shared" si="2"/>
        <v>150</v>
      </c>
      <c r="S44" s="63" t="str">
        <f t="shared" si="3"/>
        <v>M-6</v>
      </c>
      <c r="T44" s="64" t="str">
        <f t="shared" si="0"/>
        <v>II</v>
      </c>
      <c r="U44" s="65" t="str">
        <f t="shared" si="4"/>
        <v>No Aceptable o Aceptable Con Control Especifico</v>
      </c>
      <c r="V44" s="103"/>
      <c r="W44" s="52" t="str">
        <f>VLOOKUP(H44,PELIGROS!A$2:G$445,6,0)</f>
        <v>Enfermedades Osteomusculares</v>
      </c>
      <c r="X44" s="61"/>
      <c r="Y44" s="61"/>
      <c r="Z44" s="61"/>
      <c r="AA44" s="68"/>
      <c r="AB44" s="52" t="str">
        <f>VLOOKUP(H44,PELIGROS!A$2:G$445,7,0)</f>
        <v>Prevención en lesiones osteomusculares, líderes de pausas activas</v>
      </c>
      <c r="AC44" s="61" t="s">
        <v>1204</v>
      </c>
      <c r="AD44" s="94"/>
    </row>
    <row r="45" spans="1:30" ht="58.5" customHeight="1" x14ac:dyDescent="0.25">
      <c r="A45" s="86"/>
      <c r="B45" s="86"/>
      <c r="C45" s="94"/>
      <c r="D45" s="97"/>
      <c r="E45" s="100"/>
      <c r="F45" s="100"/>
      <c r="G45" s="52" t="str">
        <f>VLOOKUP(H45,PELIGROS!A$1:G$445,2,0)</f>
        <v>Higiene Muscular</v>
      </c>
      <c r="H45" s="53" t="s">
        <v>483</v>
      </c>
      <c r="I45" s="53" t="s">
        <v>1373</v>
      </c>
      <c r="J45" s="52" t="str">
        <f>VLOOKUP(H45,PELIGROS!A$2:G$445,3,0)</f>
        <v>Lesiones Musculoesqueléticas</v>
      </c>
      <c r="K45" s="61"/>
      <c r="L45" s="52" t="str">
        <f>VLOOKUP(H45,PELIGROS!A$2:G$445,4,0)</f>
        <v>N/A</v>
      </c>
      <c r="M45" s="52" t="str">
        <f>VLOOKUP(H45,PELIGROS!A$2:G$445,5,0)</f>
        <v>N/A</v>
      </c>
      <c r="N45" s="61">
        <v>2</v>
      </c>
      <c r="O45" s="62">
        <v>2</v>
      </c>
      <c r="P45" s="62">
        <v>10</v>
      </c>
      <c r="Q45" s="55">
        <f t="shared" si="1"/>
        <v>4</v>
      </c>
      <c r="R45" s="55">
        <f t="shared" si="2"/>
        <v>40</v>
      </c>
      <c r="S45" s="63" t="str">
        <f t="shared" si="3"/>
        <v>B-4</v>
      </c>
      <c r="T45" s="64" t="str">
        <f t="shared" si="0"/>
        <v>III</v>
      </c>
      <c r="U45" s="65" t="str">
        <f t="shared" si="4"/>
        <v>Mejorable</v>
      </c>
      <c r="V45" s="103"/>
      <c r="W45" s="52" t="str">
        <f>VLOOKUP(H45,PELIGROS!A$2:G$445,6,0)</f>
        <v xml:space="preserve">Enfermedades Osteomusculares
</v>
      </c>
      <c r="X45" s="61"/>
      <c r="Y45" s="61"/>
      <c r="Z45" s="61"/>
      <c r="AA45" s="68"/>
      <c r="AB45" s="52" t="str">
        <f>VLOOKUP(H45,PELIGROS!A$2:G$445,7,0)</f>
        <v>Prevención en lesiones osteomusculares, líderes de pausas activas</v>
      </c>
      <c r="AC45" s="61" t="s">
        <v>1204</v>
      </c>
      <c r="AD45" s="94"/>
    </row>
    <row r="46" spans="1:30" ht="51" x14ac:dyDescent="0.25">
      <c r="A46" s="86"/>
      <c r="B46" s="86"/>
      <c r="C46" s="94"/>
      <c r="D46" s="97"/>
      <c r="E46" s="100"/>
      <c r="F46" s="100"/>
      <c r="G46" s="52" t="str">
        <f>VLOOKUP(H46,PELIGROS!A$1:G$445,2,0)</f>
        <v>Atropellamiento, Envestir</v>
      </c>
      <c r="H46" s="53" t="s">
        <v>1187</v>
      </c>
      <c r="I46" s="53" t="s">
        <v>1374</v>
      </c>
      <c r="J46" s="52" t="str">
        <f>VLOOKUP(H46,PELIGROS!A$2:G$445,3,0)</f>
        <v>Lesiones, pérdidas materiales, muerte</v>
      </c>
      <c r="K46" s="61"/>
      <c r="L46" s="52" t="str">
        <f>VLOOKUP(H46,PELIGROS!A$2:G$445,4,0)</f>
        <v>Inspecciones planeadas e inspecciones no planeadas, procedimientos de programas de seguridad y salud en el trabajo</v>
      </c>
      <c r="M46" s="52" t="str">
        <f>VLOOKUP(H46,PELIGROS!A$2:G$445,5,0)</f>
        <v>Programa de seguridad vial, señalización</v>
      </c>
      <c r="N46" s="61">
        <v>2</v>
      </c>
      <c r="O46" s="62">
        <v>3</v>
      </c>
      <c r="P46" s="62">
        <v>60</v>
      </c>
      <c r="Q46" s="55">
        <f t="shared" si="1"/>
        <v>6</v>
      </c>
      <c r="R46" s="55">
        <f t="shared" si="2"/>
        <v>360</v>
      </c>
      <c r="S46" s="63" t="str">
        <f t="shared" si="3"/>
        <v>M-6</v>
      </c>
      <c r="T46" s="64" t="str">
        <f t="shared" si="0"/>
        <v>II</v>
      </c>
      <c r="U46" s="65" t="str">
        <f t="shared" si="4"/>
        <v>No Aceptable o Aceptable Con Control Especifico</v>
      </c>
      <c r="V46" s="103"/>
      <c r="W46" s="52" t="str">
        <f>VLOOKUP(H46,PELIGROS!A$2:G$445,6,0)</f>
        <v>Muerte</v>
      </c>
      <c r="X46" s="61"/>
      <c r="Y46" s="61"/>
      <c r="Z46" s="61"/>
      <c r="AA46" s="68"/>
      <c r="AB46" s="52" t="str">
        <f>VLOOKUP(H46,PELIGROS!A$2:G$445,7,0)</f>
        <v>Seguridad vial y manejo defensivo, aseguramiento de áreas de trabajo</v>
      </c>
      <c r="AC46" s="61" t="s">
        <v>1205</v>
      </c>
      <c r="AD46" s="94"/>
    </row>
    <row r="47" spans="1:30" ht="45.75" customHeight="1" x14ac:dyDescent="0.25">
      <c r="A47" s="86"/>
      <c r="B47" s="86"/>
      <c r="C47" s="94"/>
      <c r="D47" s="97"/>
      <c r="E47" s="100"/>
      <c r="F47" s="100"/>
      <c r="G47" s="52" t="str">
        <f>VLOOKUP(H47,PELIGROS!A$1:G$445,2,0)</f>
        <v>Superficies de trabajo irregulares o deslizantes</v>
      </c>
      <c r="H47" s="53" t="s">
        <v>597</v>
      </c>
      <c r="I47" s="53" t="s">
        <v>1374</v>
      </c>
      <c r="J47" s="52" t="str">
        <f>VLOOKUP(H47,PELIGROS!A$2:G$445,3,0)</f>
        <v>Caidas del mismo nivel, fracturas, golpe con objetos, caídas de objetos, obstrucción de rutas de evacuación</v>
      </c>
      <c r="K47" s="61"/>
      <c r="L47" s="52" t="str">
        <f>VLOOKUP(H47,PELIGROS!A$2:G$445,4,0)</f>
        <v>N/A</v>
      </c>
      <c r="M47" s="52" t="str">
        <f>VLOOKUP(H47,PELIGROS!A$2:G$445,5,0)</f>
        <v>N/A</v>
      </c>
      <c r="N47" s="61">
        <v>2</v>
      </c>
      <c r="O47" s="62">
        <v>2</v>
      </c>
      <c r="P47" s="62">
        <v>25</v>
      </c>
      <c r="Q47" s="55">
        <f t="shared" si="1"/>
        <v>4</v>
      </c>
      <c r="R47" s="55">
        <f t="shared" si="2"/>
        <v>100</v>
      </c>
      <c r="S47" s="63" t="str">
        <f t="shared" si="3"/>
        <v>B-4</v>
      </c>
      <c r="T47" s="64" t="str">
        <f t="shared" si="0"/>
        <v>III</v>
      </c>
      <c r="U47" s="65" t="str">
        <f t="shared" si="4"/>
        <v>Mejorable</v>
      </c>
      <c r="V47" s="103"/>
      <c r="W47" s="52" t="str">
        <f>VLOOKUP(H47,PELIGROS!A$2:G$445,6,0)</f>
        <v>Caídas de distinto nivel</v>
      </c>
      <c r="X47" s="61"/>
      <c r="Y47" s="61"/>
      <c r="Z47" s="61"/>
      <c r="AA47" s="68"/>
      <c r="AB47" s="52" t="str">
        <f>VLOOKUP(H47,PELIGROS!A$2:G$445,7,0)</f>
        <v>Pautas Básicas en orden y aseo en el lugar de trabajo, actos y condiciones inseguras</v>
      </c>
      <c r="AC47" s="61" t="s">
        <v>1206</v>
      </c>
      <c r="AD47" s="94"/>
    </row>
    <row r="48" spans="1:30" ht="89.25" x14ac:dyDescent="0.25">
      <c r="A48" s="86"/>
      <c r="B48" s="86"/>
      <c r="C48" s="94"/>
      <c r="D48" s="97"/>
      <c r="E48" s="100"/>
      <c r="F48" s="100"/>
      <c r="G48" s="79" t="str">
        <f>VLOOKUP(H48,PELIGROS!A$1:G$445,2,0)</f>
        <v>MANTENIMIENTO DE PUENTE GRUAS, LIMPIEZA DE CANALES, MANTENIMIENTO DE INSTALACIONES LOCATIVAS, MANTENIMIENTO Y REPARACIÓN DE POZOS</v>
      </c>
      <c r="H48" s="53" t="s">
        <v>624</v>
      </c>
      <c r="I48" s="53" t="s">
        <v>1374</v>
      </c>
      <c r="J48" s="79" t="str">
        <f>VLOOKUP(H48,PELIGROS!A$2:G$445,3,0)</f>
        <v>LESIONES, FRACTURAS, MUERTE</v>
      </c>
      <c r="K48" s="61"/>
      <c r="L48" s="79" t="str">
        <f>VLOOKUP(H48,PELIGROS!A$2:G$445,4,0)</f>
        <v>Inspecciones planeadas e inspecciones no planeadas, procedimientos de programas de seguridad y salud en el trabajo</v>
      </c>
      <c r="M48" s="79" t="str">
        <f>VLOOKUP(H48,PELIGROS!A$2:G$445,5,0)</f>
        <v>EPP</v>
      </c>
      <c r="N48" s="61">
        <v>2</v>
      </c>
      <c r="O48" s="62">
        <v>2</v>
      </c>
      <c r="P48" s="62">
        <v>60</v>
      </c>
      <c r="Q48" s="55">
        <f t="shared" ref="Q48" si="15">N48*O48</f>
        <v>4</v>
      </c>
      <c r="R48" s="55">
        <f t="shared" ref="R48" si="16">P48*Q48</f>
        <v>240</v>
      </c>
      <c r="S48" s="63" t="str">
        <f t="shared" ref="S48" si="17">IF(Q48=40,"MA-40",IF(Q48=30,"MA-30",IF(Q48=20,"A-20",IF(Q48=10,"A-10",IF(Q48=24,"MA-24",IF(Q48=18,"A-18",IF(Q48=12,"A-12",IF(Q48=6,"M-6",IF(Q48=8,"M-8",IF(Q48=6,"M-6",IF(Q48=4,"B-4",IF(Q48=2,"B-2",))))))))))))</f>
        <v>B-4</v>
      </c>
      <c r="T48" s="64" t="str">
        <f t="shared" ref="T48" si="18">IF(R48&lt;=20,"IV",IF(R48&lt;=120,"III",IF(R48&lt;=500,"II",IF(R48&lt;=4000,"I"))))</f>
        <v>II</v>
      </c>
      <c r="U48" s="65" t="str">
        <f t="shared" ref="U48" si="19">IF(T48=0,"",IF(T48="IV","Aceptable",IF(T48="III","Mejorable",IF(T48="II","No Aceptable o Aceptable Con Control Especifico",IF(T48="I","No Aceptable","")))))</f>
        <v>No Aceptable o Aceptable Con Control Especifico</v>
      </c>
      <c r="V48" s="103"/>
      <c r="W48" s="79" t="str">
        <f>VLOOKUP(H48,PELIGROS!A$2:G$445,6,0)</f>
        <v>MUERTE</v>
      </c>
      <c r="X48" s="61"/>
      <c r="Y48" s="61"/>
      <c r="Z48" s="61"/>
      <c r="AA48" s="68"/>
      <c r="AB48" s="79" t="str">
        <f>VLOOKUP(H48,PELIGROS!A$2:G$445,7,0)</f>
        <v>CERTIFICACIÓN Y/O ENTRENAMIENTO EN TRABAJO SEGURO EN ALTURAS; DILGENCIAMIENTO DE PERMISO DE TRABAJO; USO Y MANEJO ADECUADO DE E.P.P.; ARME Y DESARME DE ANDAMIOS</v>
      </c>
      <c r="AC48" s="61"/>
      <c r="AD48" s="94"/>
    </row>
    <row r="49" spans="1:30" ht="63.75" x14ac:dyDescent="0.25">
      <c r="A49" s="86"/>
      <c r="B49" s="86"/>
      <c r="C49" s="94"/>
      <c r="D49" s="97"/>
      <c r="E49" s="100"/>
      <c r="F49" s="100"/>
      <c r="G49" s="52" t="str">
        <f>VLOOKUP(H49,PELIGROS!A$1:G$445,2,0)</f>
        <v>Atraco, golpiza, atentados y secuestrados</v>
      </c>
      <c r="H49" s="53" t="s">
        <v>57</v>
      </c>
      <c r="I49" s="53" t="s">
        <v>1374</v>
      </c>
      <c r="J49" s="52" t="str">
        <f>VLOOKUP(H49,PELIGROS!A$2:G$445,3,0)</f>
        <v>Estrés, golpes, Secuestros</v>
      </c>
      <c r="K49" s="61"/>
      <c r="L49" s="52" t="str">
        <f>VLOOKUP(H49,PELIGROS!A$2:G$445,4,0)</f>
        <v>Inspecciones planeadas e inspecciones no planeadas, procedimientos de programas de seguridad y salud en el trabajo</v>
      </c>
      <c r="M49" s="52" t="str">
        <f>VLOOKUP(H49,PELIGROS!A$2:G$445,5,0)</f>
        <v xml:space="preserve">Uniformes Corporativos, Caquetas corporativas, Carnetización
</v>
      </c>
      <c r="N49" s="61">
        <v>2</v>
      </c>
      <c r="O49" s="62">
        <v>3</v>
      </c>
      <c r="P49" s="62">
        <v>60</v>
      </c>
      <c r="Q49" s="55">
        <f t="shared" si="1"/>
        <v>6</v>
      </c>
      <c r="R49" s="55">
        <f t="shared" si="2"/>
        <v>360</v>
      </c>
      <c r="S49" s="63" t="str">
        <f t="shared" si="3"/>
        <v>M-6</v>
      </c>
      <c r="T49" s="64" t="str">
        <f t="shared" si="0"/>
        <v>II</v>
      </c>
      <c r="U49" s="65" t="str">
        <f t="shared" si="4"/>
        <v>No Aceptable o Aceptable Con Control Especifico</v>
      </c>
      <c r="V49" s="103"/>
      <c r="W49" s="52" t="str">
        <f>VLOOKUP(H49,PELIGROS!A$2:G$445,6,0)</f>
        <v>Secuestros</v>
      </c>
      <c r="X49" s="61"/>
      <c r="Y49" s="61"/>
      <c r="Z49" s="61"/>
      <c r="AA49" s="68"/>
      <c r="AB49" s="52" t="str">
        <f>VLOOKUP(H49,PELIGROS!A$2:G$445,7,0)</f>
        <v>N/A</v>
      </c>
      <c r="AC49" s="61" t="s">
        <v>1207</v>
      </c>
      <c r="AD49" s="94"/>
    </row>
    <row r="50" spans="1:30" ht="56.25" customHeight="1" thickBot="1" x14ac:dyDescent="0.3">
      <c r="A50" s="86"/>
      <c r="B50" s="86"/>
      <c r="C50" s="94"/>
      <c r="D50" s="97"/>
      <c r="E50" s="100"/>
      <c r="F50" s="100"/>
      <c r="G50" s="52" t="str">
        <f>VLOOKUP(H50,PELIGROS!A$1:G$445,2,0)</f>
        <v>SISMOS, INCENDIOS, INUNDACIONES, TERREMOTOS, VENDAVALES, DERRUMBE</v>
      </c>
      <c r="H50" s="53" t="s">
        <v>62</v>
      </c>
      <c r="I50" s="53" t="s">
        <v>1375</v>
      </c>
      <c r="J50" s="52" t="str">
        <f>VLOOKUP(H50,PELIGROS!A$2:G$445,3,0)</f>
        <v>SISMOS, INCENDIOS, INUNDACIONES, TERREMOTOS, VENDAVALES</v>
      </c>
      <c r="K50" s="61"/>
      <c r="L50" s="52" t="str">
        <f>VLOOKUP(H50,PELIGROS!A$2:G$445,4,0)</f>
        <v>Inspecciones planeadas e inspecciones no planeadas, procedimientos de programas de seguridad y salud en el trabajo</v>
      </c>
      <c r="M50" s="52" t="str">
        <f>VLOOKUP(H50,PELIGROS!A$2:G$445,5,0)</f>
        <v>BRIGADAS DE EMERGENCIAS</v>
      </c>
      <c r="N50" s="61">
        <v>2</v>
      </c>
      <c r="O50" s="62">
        <v>1</v>
      </c>
      <c r="P50" s="62">
        <v>100</v>
      </c>
      <c r="Q50" s="55">
        <f t="shared" si="1"/>
        <v>2</v>
      </c>
      <c r="R50" s="55">
        <f t="shared" si="2"/>
        <v>200</v>
      </c>
      <c r="S50" s="63" t="str">
        <f t="shared" si="3"/>
        <v>B-2</v>
      </c>
      <c r="T50" s="64" t="str">
        <f t="shared" si="0"/>
        <v>II</v>
      </c>
      <c r="U50" s="65" t="str">
        <f t="shared" si="4"/>
        <v>No Aceptable o Aceptable Con Control Especifico</v>
      </c>
      <c r="V50" s="104"/>
      <c r="W50" s="52" t="str">
        <f>VLOOKUP(H50,PELIGROS!A$2:G$445,6,0)</f>
        <v>MUERTE</v>
      </c>
      <c r="X50" s="61"/>
      <c r="Y50" s="61"/>
      <c r="Z50" s="61"/>
      <c r="AA50" s="68" t="s">
        <v>1208</v>
      </c>
      <c r="AB50" s="52" t="str">
        <f>VLOOKUP(H50,PELIGROS!A$2:G$445,7,0)</f>
        <v>ENTRENAMIENTO DE LA BRIGADA; DIVULGACIÓN DE PLAN DE EMERGENCIA</v>
      </c>
      <c r="AC50" s="61" t="s">
        <v>1209</v>
      </c>
      <c r="AD50" s="106"/>
    </row>
    <row r="51" spans="1:30" ht="25.5" x14ac:dyDescent="0.25">
      <c r="A51" s="86"/>
      <c r="B51" s="86"/>
      <c r="C51" s="107" t="s">
        <v>1216</v>
      </c>
      <c r="D51" s="109" t="s">
        <v>1217</v>
      </c>
      <c r="E51" s="112" t="s">
        <v>1074</v>
      </c>
      <c r="F51" s="112" t="s">
        <v>1214</v>
      </c>
      <c r="G51" s="21" t="str">
        <f>VLOOKUP(H51,PELIGROS!A$1:G$445,2,0)</f>
        <v>Bacterias</v>
      </c>
      <c r="H51" s="22" t="s">
        <v>113</v>
      </c>
      <c r="I51" s="22" t="s">
        <v>1370</v>
      </c>
      <c r="J51" s="21" t="str">
        <f>VLOOKUP(H51,PELIGROS!A$2:G$445,3,0)</f>
        <v>Infecciones Bacterianas</v>
      </c>
      <c r="K51" s="16"/>
      <c r="L51" s="21" t="str">
        <f>VLOOKUP(H51,PELIGROS!A$2:G$445,4,0)</f>
        <v>N/A</v>
      </c>
      <c r="M51" s="21" t="str">
        <f>VLOOKUP(H51,PELIGROS!A$2:G$445,5,0)</f>
        <v>Vacunación</v>
      </c>
      <c r="N51" s="16">
        <v>2</v>
      </c>
      <c r="O51" s="17">
        <v>3</v>
      </c>
      <c r="P51" s="17">
        <v>10</v>
      </c>
      <c r="Q51" s="24">
        <f t="shared" si="1"/>
        <v>6</v>
      </c>
      <c r="R51" s="24">
        <f t="shared" si="2"/>
        <v>60</v>
      </c>
      <c r="S51" s="29" t="str">
        <f t="shared" si="3"/>
        <v>M-6</v>
      </c>
      <c r="T51" s="30" t="str">
        <f t="shared" si="0"/>
        <v>III</v>
      </c>
      <c r="U51" s="31" t="str">
        <f t="shared" si="4"/>
        <v>Mejorable</v>
      </c>
      <c r="V51" s="88">
        <v>2</v>
      </c>
      <c r="W51" s="21" t="str">
        <f>VLOOKUP(H51,PELIGROS!A$2:G$445,6,0)</f>
        <v xml:space="preserve">Enfermedades Infectocontagiosas
</v>
      </c>
      <c r="X51" s="16"/>
      <c r="Y51" s="16"/>
      <c r="Z51" s="16"/>
      <c r="AA51" s="15"/>
      <c r="AB51" s="21" t="str">
        <f>VLOOKUP(H51,PELIGROS!A$2:G$445,7,0)</f>
        <v>Autocuidado</v>
      </c>
      <c r="AC51" s="88" t="s">
        <v>1200</v>
      </c>
      <c r="AD51" s="90" t="s">
        <v>1201</v>
      </c>
    </row>
    <row r="52" spans="1:30" ht="25.5" x14ac:dyDescent="0.25">
      <c r="A52" s="86"/>
      <c r="B52" s="86"/>
      <c r="C52" s="91"/>
      <c r="D52" s="110"/>
      <c r="E52" s="113"/>
      <c r="F52" s="113"/>
      <c r="G52" s="21" t="str">
        <f>VLOOKUP(H52,PELIGROS!A$1:G$445,2,0)</f>
        <v>Virus</v>
      </c>
      <c r="H52" s="22" t="s">
        <v>122</v>
      </c>
      <c r="I52" s="22" t="s">
        <v>1370</v>
      </c>
      <c r="J52" s="21" t="str">
        <f>VLOOKUP(H52,PELIGROS!A$2:G$445,3,0)</f>
        <v>Infecciones Virales</v>
      </c>
      <c r="K52" s="16"/>
      <c r="L52" s="21" t="str">
        <f>VLOOKUP(H52,PELIGROS!A$2:G$445,4,0)</f>
        <v>N/A</v>
      </c>
      <c r="M52" s="21" t="str">
        <f>VLOOKUP(H52,PELIGROS!A$2:G$445,5,0)</f>
        <v>Vacunación</v>
      </c>
      <c r="N52" s="16">
        <v>2</v>
      </c>
      <c r="O52" s="17">
        <v>3</v>
      </c>
      <c r="P52" s="17">
        <v>10</v>
      </c>
      <c r="Q52" s="24">
        <f t="shared" si="1"/>
        <v>6</v>
      </c>
      <c r="R52" s="24">
        <f t="shared" si="2"/>
        <v>60</v>
      </c>
      <c r="S52" s="29" t="str">
        <f t="shared" si="3"/>
        <v>M-6</v>
      </c>
      <c r="T52" s="30" t="str">
        <f t="shared" si="0"/>
        <v>III</v>
      </c>
      <c r="U52" s="31" t="str">
        <f t="shared" si="4"/>
        <v>Mejorable</v>
      </c>
      <c r="V52" s="115"/>
      <c r="W52" s="21" t="str">
        <f>VLOOKUP(H52,PELIGROS!A$2:G$445,6,0)</f>
        <v xml:space="preserve">Enfermedades Infectocontagiosas
</v>
      </c>
      <c r="X52" s="16"/>
      <c r="Y52" s="16"/>
      <c r="Z52" s="16"/>
      <c r="AA52" s="15"/>
      <c r="AB52" s="21" t="str">
        <f>VLOOKUP(H52,PELIGROS!A$2:G$445,7,0)</f>
        <v>Autocuidado</v>
      </c>
      <c r="AC52" s="89"/>
      <c r="AD52" s="91"/>
    </row>
    <row r="53" spans="1:30" ht="51" x14ac:dyDescent="0.25">
      <c r="A53" s="86"/>
      <c r="B53" s="86"/>
      <c r="C53" s="91"/>
      <c r="D53" s="110"/>
      <c r="E53" s="113"/>
      <c r="F53" s="113"/>
      <c r="G53" s="21" t="str">
        <f>VLOOKUP(H53,PELIGROS!A$1:G$445,2,0)</f>
        <v>MAQUINARIA O EQUIPO</v>
      </c>
      <c r="H53" s="22" t="s">
        <v>164</v>
      </c>
      <c r="I53" s="22" t="s">
        <v>1371</v>
      </c>
      <c r="J53" s="21" t="str">
        <f>VLOOKUP(H53,PELIGROS!A$2:G$445,3,0)</f>
        <v>SORDERA, ESTRÉS, HIPOACUSIA, CEFALA,IRRITABILIDAD</v>
      </c>
      <c r="K53" s="16"/>
      <c r="L53" s="21" t="str">
        <f>VLOOKUP(H53,PELIGROS!A$2:G$445,4,0)</f>
        <v>Inspecciones planeadas e inspecciones no planeadas, procedimientos de programas de seguridad y salud en el trabajo</v>
      </c>
      <c r="M53" s="21" t="str">
        <f>VLOOKUP(H53,PELIGROS!A$2:G$445,5,0)</f>
        <v>PVE RUIDO</v>
      </c>
      <c r="N53" s="16">
        <v>2</v>
      </c>
      <c r="O53" s="17">
        <v>3</v>
      </c>
      <c r="P53" s="17">
        <v>25</v>
      </c>
      <c r="Q53" s="24">
        <f t="shared" si="1"/>
        <v>6</v>
      </c>
      <c r="R53" s="24">
        <f t="shared" si="2"/>
        <v>150</v>
      </c>
      <c r="S53" s="29" t="str">
        <f t="shared" si="3"/>
        <v>M-6</v>
      </c>
      <c r="T53" s="30" t="str">
        <f t="shared" si="0"/>
        <v>II</v>
      </c>
      <c r="U53" s="31" t="str">
        <f t="shared" si="4"/>
        <v>No Aceptable o Aceptable Con Control Especifico</v>
      </c>
      <c r="V53" s="115"/>
      <c r="W53" s="21" t="str">
        <f>VLOOKUP(H53,PELIGROS!A$2:G$445,6,0)</f>
        <v>SORDERA</v>
      </c>
      <c r="X53" s="16"/>
      <c r="Y53" s="16"/>
      <c r="Z53" s="16"/>
      <c r="AA53" s="15"/>
      <c r="AB53" s="21" t="str">
        <f>VLOOKUP(H53,PELIGROS!A$2:G$445,7,0)</f>
        <v>USO DE EPP</v>
      </c>
      <c r="AC53" s="16" t="s">
        <v>1202</v>
      </c>
      <c r="AD53" s="91"/>
    </row>
    <row r="54" spans="1:30" ht="33.75" customHeight="1" x14ac:dyDescent="0.25">
      <c r="A54" s="86"/>
      <c r="B54" s="86"/>
      <c r="C54" s="91"/>
      <c r="D54" s="110"/>
      <c r="E54" s="113"/>
      <c r="F54" s="113"/>
      <c r="G54" s="21" t="str">
        <f>VLOOKUP(H54,PELIGROS!A$1:G$445,2,0)</f>
        <v>CONCENTRACIÓN EN ACTIVIDADES DE ALTO DESEMPEÑO MENTAL</v>
      </c>
      <c r="H54" s="22" t="s">
        <v>72</v>
      </c>
      <c r="I54" s="22" t="s">
        <v>1372</v>
      </c>
      <c r="J54" s="21" t="str">
        <f>VLOOKUP(H54,PELIGROS!A$2:G$445,3,0)</f>
        <v>ESTRÉS, CEFALEA, IRRITABILIDAD</v>
      </c>
      <c r="K54" s="16"/>
      <c r="L54" s="21" t="str">
        <f>VLOOKUP(H54,PELIGROS!A$2:G$445,4,0)</f>
        <v>N/A</v>
      </c>
      <c r="M54" s="21" t="str">
        <f>VLOOKUP(H54,PELIGROS!A$2:G$445,5,0)</f>
        <v>PVE PSICOSOCIAL</v>
      </c>
      <c r="N54" s="16">
        <v>2</v>
      </c>
      <c r="O54" s="17">
        <v>3</v>
      </c>
      <c r="P54" s="17">
        <v>10</v>
      </c>
      <c r="Q54" s="24">
        <f t="shared" si="1"/>
        <v>6</v>
      </c>
      <c r="R54" s="24">
        <f t="shared" si="2"/>
        <v>60</v>
      </c>
      <c r="S54" s="29" t="str">
        <f t="shared" si="3"/>
        <v>M-6</v>
      </c>
      <c r="T54" s="30" t="str">
        <f t="shared" si="0"/>
        <v>III</v>
      </c>
      <c r="U54" s="31" t="str">
        <f t="shared" si="4"/>
        <v>Mejorable</v>
      </c>
      <c r="V54" s="115"/>
      <c r="W54" s="21" t="str">
        <f>VLOOKUP(H54,PELIGROS!A$2:G$445,6,0)</f>
        <v>ESTRÉS</v>
      </c>
      <c r="X54" s="16"/>
      <c r="Y54" s="16"/>
      <c r="Z54" s="16"/>
      <c r="AA54" s="15"/>
      <c r="AB54" s="21" t="str">
        <f>VLOOKUP(H54,PELIGROS!A$2:G$445,7,0)</f>
        <v>N/A</v>
      </c>
      <c r="AC54" s="88" t="s">
        <v>1203</v>
      </c>
      <c r="AD54" s="91"/>
    </row>
    <row r="55" spans="1:30" ht="33.75" customHeight="1" x14ac:dyDescent="0.25">
      <c r="A55" s="86"/>
      <c r="B55" s="86"/>
      <c r="C55" s="91"/>
      <c r="D55" s="110"/>
      <c r="E55" s="113"/>
      <c r="F55" s="113"/>
      <c r="G55" s="21" t="str">
        <f>VLOOKUP(H55,PELIGROS!A$1:G$445,2,0)</f>
        <v>NATURALEZA DE LA TAREA</v>
      </c>
      <c r="H55" s="22" t="s">
        <v>76</v>
      </c>
      <c r="I55" s="22" t="s">
        <v>1372</v>
      </c>
      <c r="J55" s="21" t="str">
        <f>VLOOKUP(H55,PELIGROS!A$2:G$445,3,0)</f>
        <v>ESTRÉS,  TRANSTORNOS DEL SUEÑO</v>
      </c>
      <c r="K55" s="16"/>
      <c r="L55" s="21" t="str">
        <f>VLOOKUP(H55,PELIGROS!A$2:G$445,4,0)</f>
        <v>N/A</v>
      </c>
      <c r="M55" s="21" t="str">
        <f>VLOOKUP(H55,PELIGROS!A$2:G$445,5,0)</f>
        <v>PVE PSICOSOCIAL</v>
      </c>
      <c r="N55" s="16">
        <v>2</v>
      </c>
      <c r="O55" s="17">
        <v>3</v>
      </c>
      <c r="P55" s="17">
        <v>10</v>
      </c>
      <c r="Q55" s="24">
        <f t="shared" si="1"/>
        <v>6</v>
      </c>
      <c r="R55" s="24">
        <f t="shared" si="2"/>
        <v>60</v>
      </c>
      <c r="S55" s="29" t="str">
        <f t="shared" si="3"/>
        <v>M-6</v>
      </c>
      <c r="T55" s="30" t="str">
        <f t="shared" si="0"/>
        <v>III</v>
      </c>
      <c r="U55" s="31" t="str">
        <f t="shared" si="4"/>
        <v>Mejorable</v>
      </c>
      <c r="V55" s="115"/>
      <c r="W55" s="21" t="str">
        <f>VLOOKUP(H55,PELIGROS!A$2:G$445,6,0)</f>
        <v>ESTRÉS</v>
      </c>
      <c r="X55" s="16"/>
      <c r="Y55" s="16"/>
      <c r="Z55" s="16"/>
      <c r="AA55" s="15"/>
      <c r="AB55" s="21" t="str">
        <f>VLOOKUP(H55,PELIGROS!A$2:G$445,7,0)</f>
        <v>N/A</v>
      </c>
      <c r="AC55" s="89"/>
      <c r="AD55" s="91"/>
    </row>
    <row r="56" spans="1:30" ht="51" x14ac:dyDescent="0.25">
      <c r="A56" s="86"/>
      <c r="B56" s="86"/>
      <c r="C56" s="91"/>
      <c r="D56" s="110"/>
      <c r="E56" s="113"/>
      <c r="F56" s="113"/>
      <c r="G56" s="21" t="str">
        <f>VLOOKUP(H56,PELIGROS!A$1:G$445,2,0)</f>
        <v>Forzadas, Prolongadas</v>
      </c>
      <c r="H56" s="22" t="s">
        <v>40</v>
      </c>
      <c r="I56" s="22" t="s">
        <v>1373</v>
      </c>
      <c r="J56" s="21" t="str">
        <f>VLOOKUP(H56,PELIGROS!A$2:G$445,3,0)</f>
        <v xml:space="preserve">Lesiones osteomusculares, lesiones osteoarticulares
</v>
      </c>
      <c r="K56" s="16"/>
      <c r="L56" s="21" t="str">
        <f>VLOOKUP(H56,PELIGROS!A$2:G$445,4,0)</f>
        <v>Inspecciones planeadas e inspecciones no planeadas, procedimientos de programas de seguridad y salud en el trabajo</v>
      </c>
      <c r="M56" s="21" t="str">
        <f>VLOOKUP(H56,PELIGROS!A$2:G$445,5,0)</f>
        <v>PVE Biomecánico, programa pausas activas, exámenes periódicos, recomendaciones, control de posturas</v>
      </c>
      <c r="N56" s="16">
        <v>2</v>
      </c>
      <c r="O56" s="17">
        <v>3</v>
      </c>
      <c r="P56" s="17">
        <v>25</v>
      </c>
      <c r="Q56" s="24">
        <f t="shared" si="1"/>
        <v>6</v>
      </c>
      <c r="R56" s="24">
        <f t="shared" si="2"/>
        <v>150</v>
      </c>
      <c r="S56" s="29" t="str">
        <f t="shared" si="3"/>
        <v>M-6</v>
      </c>
      <c r="T56" s="30" t="str">
        <f t="shared" si="0"/>
        <v>II</v>
      </c>
      <c r="U56" s="31" t="str">
        <f t="shared" si="4"/>
        <v>No Aceptable o Aceptable Con Control Especifico</v>
      </c>
      <c r="V56" s="115"/>
      <c r="W56" s="21" t="str">
        <f>VLOOKUP(H56,PELIGROS!A$2:G$445,6,0)</f>
        <v>Enfermedades Osteomusculares</v>
      </c>
      <c r="X56" s="16"/>
      <c r="Y56" s="16"/>
      <c r="Z56" s="16"/>
      <c r="AA56" s="15"/>
      <c r="AB56" s="21" t="str">
        <f>VLOOKUP(H56,PELIGROS!A$2:G$445,7,0)</f>
        <v>Prevención en lesiones osteomusculares, líderes de pausas activas</v>
      </c>
      <c r="AC56" s="16" t="s">
        <v>1204</v>
      </c>
      <c r="AD56" s="91"/>
    </row>
    <row r="57" spans="1:30" ht="51" x14ac:dyDescent="0.25">
      <c r="A57" s="86"/>
      <c r="B57" s="86"/>
      <c r="C57" s="91"/>
      <c r="D57" s="110"/>
      <c r="E57" s="113"/>
      <c r="F57" s="113"/>
      <c r="G57" s="21" t="str">
        <f>VLOOKUP(H57,PELIGROS!A$1:G$445,2,0)</f>
        <v>Higiene Muscular</v>
      </c>
      <c r="H57" s="22" t="s">
        <v>483</v>
      </c>
      <c r="I57" s="22" t="s">
        <v>1373</v>
      </c>
      <c r="J57" s="21" t="str">
        <f>VLOOKUP(H57,PELIGROS!A$2:G$445,3,0)</f>
        <v>Lesiones Musculoesqueléticas</v>
      </c>
      <c r="K57" s="16"/>
      <c r="L57" s="21" t="str">
        <f>VLOOKUP(H57,PELIGROS!A$2:G$445,4,0)</f>
        <v>N/A</v>
      </c>
      <c r="M57" s="21" t="str">
        <f>VLOOKUP(H57,PELIGROS!A$2:G$445,5,0)</f>
        <v>N/A</v>
      </c>
      <c r="N57" s="16">
        <v>2</v>
      </c>
      <c r="O57" s="17">
        <v>3</v>
      </c>
      <c r="P57" s="17">
        <v>25</v>
      </c>
      <c r="Q57" s="24">
        <f t="shared" si="1"/>
        <v>6</v>
      </c>
      <c r="R57" s="24">
        <f t="shared" si="2"/>
        <v>150</v>
      </c>
      <c r="S57" s="29" t="str">
        <f t="shared" si="3"/>
        <v>M-6</v>
      </c>
      <c r="T57" s="30" t="str">
        <f t="shared" si="0"/>
        <v>II</v>
      </c>
      <c r="U57" s="31" t="str">
        <f t="shared" si="4"/>
        <v>No Aceptable o Aceptable Con Control Especifico</v>
      </c>
      <c r="V57" s="115"/>
      <c r="W57" s="21" t="str">
        <f>VLOOKUP(H57,PELIGROS!A$2:G$445,6,0)</f>
        <v xml:space="preserve">Enfermedades Osteomusculares
</v>
      </c>
      <c r="X57" s="16"/>
      <c r="Y57" s="16"/>
      <c r="Z57" s="16"/>
      <c r="AA57" s="15"/>
      <c r="AB57" s="21" t="str">
        <f>VLOOKUP(H57,PELIGROS!A$2:G$445,7,0)</f>
        <v>Prevención en lesiones osteomusculares, líderes de pausas activas</v>
      </c>
      <c r="AC57" s="16" t="s">
        <v>1204</v>
      </c>
      <c r="AD57" s="91"/>
    </row>
    <row r="58" spans="1:30" ht="40.5" x14ac:dyDescent="0.25">
      <c r="A58" s="86"/>
      <c r="B58" s="86"/>
      <c r="C58" s="91"/>
      <c r="D58" s="110"/>
      <c r="E58" s="113"/>
      <c r="F58" s="113"/>
      <c r="G58" s="21" t="str">
        <f>VLOOKUP(H58,PELIGROS!A$1:G$445,2,0)</f>
        <v>Superficies de trabajo irregulares o deslizantes</v>
      </c>
      <c r="H58" s="22" t="s">
        <v>597</v>
      </c>
      <c r="I58" s="22" t="s">
        <v>1374</v>
      </c>
      <c r="J58" s="21" t="str">
        <f>VLOOKUP(H58,PELIGROS!A$2:G$445,3,0)</f>
        <v>Caidas del mismo nivel, fracturas, golpe con objetos, caídas de objetos, obstrucción de rutas de evacuación</v>
      </c>
      <c r="K58" s="16"/>
      <c r="L58" s="21" t="str">
        <f>VLOOKUP(H58,PELIGROS!A$2:G$445,4,0)</f>
        <v>N/A</v>
      </c>
      <c r="M58" s="21" t="str">
        <f>VLOOKUP(H58,PELIGROS!A$2:G$445,5,0)</f>
        <v>N/A</v>
      </c>
      <c r="N58" s="16">
        <v>2</v>
      </c>
      <c r="O58" s="17">
        <v>3</v>
      </c>
      <c r="P58" s="17">
        <v>25</v>
      </c>
      <c r="Q58" s="24">
        <f t="shared" si="1"/>
        <v>6</v>
      </c>
      <c r="R58" s="24">
        <f t="shared" si="2"/>
        <v>150</v>
      </c>
      <c r="S58" s="29" t="str">
        <f t="shared" si="3"/>
        <v>M-6</v>
      </c>
      <c r="T58" s="30" t="str">
        <f t="shared" si="0"/>
        <v>II</v>
      </c>
      <c r="U58" s="31" t="str">
        <f t="shared" si="4"/>
        <v>No Aceptable o Aceptable Con Control Especifico</v>
      </c>
      <c r="V58" s="115"/>
      <c r="W58" s="21" t="str">
        <f>VLOOKUP(H58,PELIGROS!A$2:G$445,6,0)</f>
        <v>Caídas de distinto nivel</v>
      </c>
      <c r="X58" s="16"/>
      <c r="Y58" s="16"/>
      <c r="Z58" s="16"/>
      <c r="AA58" s="15"/>
      <c r="AB58" s="21" t="str">
        <f>VLOOKUP(H58,PELIGROS!A$2:G$445,7,0)</f>
        <v>Pautas Básicas en orden y aseo en el lugar de trabajo, actos y condiciones inseguras</v>
      </c>
      <c r="AC58" s="16" t="s">
        <v>1206</v>
      </c>
      <c r="AD58" s="91"/>
    </row>
    <row r="59" spans="1:30" ht="51.75" thickBot="1" x14ac:dyDescent="0.3">
      <c r="A59" s="86"/>
      <c r="B59" s="86"/>
      <c r="C59" s="108"/>
      <c r="D59" s="111"/>
      <c r="E59" s="114"/>
      <c r="F59" s="114"/>
      <c r="G59" s="21" t="str">
        <f>VLOOKUP(H59,PELIGROS!A$1:G$445,2,0)</f>
        <v>SISMOS, INCENDIOS, INUNDACIONES, TERREMOTOS, VENDAVALES, DERRUMBE</v>
      </c>
      <c r="H59" s="22" t="s">
        <v>62</v>
      </c>
      <c r="I59" s="22" t="s">
        <v>1375</v>
      </c>
      <c r="J59" s="21" t="str">
        <f>VLOOKUP(H59,PELIGROS!A$2:G$445,3,0)</f>
        <v>SISMOS, INCENDIOS, INUNDACIONES, TERREMOTOS, VENDAVALES</v>
      </c>
      <c r="K59" s="16"/>
      <c r="L59" s="21" t="str">
        <f>VLOOKUP(H59,PELIGROS!A$2:G$445,4,0)</f>
        <v>Inspecciones planeadas e inspecciones no planeadas, procedimientos de programas de seguridad y salud en el trabajo</v>
      </c>
      <c r="M59" s="21" t="str">
        <f>VLOOKUP(H59,PELIGROS!A$2:G$445,5,0)</f>
        <v>BRIGADAS DE EMERGENCIAS</v>
      </c>
      <c r="N59" s="16">
        <v>2</v>
      </c>
      <c r="O59" s="17">
        <v>1</v>
      </c>
      <c r="P59" s="17">
        <v>100</v>
      </c>
      <c r="Q59" s="24">
        <f t="shared" si="1"/>
        <v>2</v>
      </c>
      <c r="R59" s="24">
        <f t="shared" si="2"/>
        <v>200</v>
      </c>
      <c r="S59" s="29" t="str">
        <f t="shared" si="3"/>
        <v>B-2</v>
      </c>
      <c r="T59" s="30" t="str">
        <f t="shared" si="0"/>
        <v>II</v>
      </c>
      <c r="U59" s="31" t="str">
        <f t="shared" si="4"/>
        <v>No Aceptable o Aceptable Con Control Especifico</v>
      </c>
      <c r="V59" s="89"/>
      <c r="W59" s="21" t="str">
        <f>VLOOKUP(H59,PELIGROS!A$2:G$445,6,0)</f>
        <v>MUERTE</v>
      </c>
      <c r="X59" s="16"/>
      <c r="Y59" s="16"/>
      <c r="Z59" s="16"/>
      <c r="AA59" s="15" t="s">
        <v>1208</v>
      </c>
      <c r="AB59" s="21" t="str">
        <f>VLOOKUP(H59,PELIGROS!A$2:G$445,7,0)</f>
        <v>ENTRENAMIENTO DE LA BRIGADA; DIVULGACIÓN DE PLAN DE EMERGENCIA</v>
      </c>
      <c r="AC59" s="16" t="s">
        <v>1209</v>
      </c>
      <c r="AD59" s="92"/>
    </row>
    <row r="60" spans="1:30" ht="25.5" x14ac:dyDescent="0.25">
      <c r="A60" s="86"/>
      <c r="B60" s="86"/>
      <c r="C60" s="94" t="str">
        <f>VLOOKUP(E60,[1]Hoja2!A$2:C$82,2,0)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60" s="97" t="str">
        <f>VLOOKUP(E60,[1]Hoja2!A$2:C$82,3,0)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60" s="100" t="s">
        <v>1037</v>
      </c>
      <c r="F60" s="100" t="s">
        <v>1214</v>
      </c>
      <c r="G60" s="52" t="str">
        <f>VLOOKUP(H60,PELIGROS!A$1:G$445,2,0)</f>
        <v>Bacterias</v>
      </c>
      <c r="H60" s="53" t="s">
        <v>113</v>
      </c>
      <c r="I60" s="53" t="s">
        <v>1370</v>
      </c>
      <c r="J60" s="52" t="str">
        <f>VLOOKUP(H60,PELIGROS!A$2:G$445,3,0)</f>
        <v>Infecciones Bacterianas</v>
      </c>
      <c r="K60" s="61"/>
      <c r="L60" s="52" t="str">
        <f>VLOOKUP(H60,PELIGROS!A$2:G$445,4,0)</f>
        <v>N/A</v>
      </c>
      <c r="M60" s="52" t="str">
        <f>VLOOKUP(H60,PELIGROS!A$2:G$445,5,0)</f>
        <v>Vacunación</v>
      </c>
      <c r="N60" s="61">
        <v>2</v>
      </c>
      <c r="O60" s="62">
        <v>3</v>
      </c>
      <c r="P60" s="62">
        <v>10</v>
      </c>
      <c r="Q60" s="55">
        <f t="shared" si="1"/>
        <v>6</v>
      </c>
      <c r="R60" s="55">
        <f t="shared" si="2"/>
        <v>60</v>
      </c>
      <c r="S60" s="63" t="str">
        <f t="shared" si="3"/>
        <v>M-6</v>
      </c>
      <c r="T60" s="64" t="str">
        <f t="shared" si="0"/>
        <v>III</v>
      </c>
      <c r="U60" s="65" t="str">
        <f t="shared" si="4"/>
        <v>Mejorable</v>
      </c>
      <c r="V60" s="102">
        <v>1</v>
      </c>
      <c r="W60" s="52" t="str">
        <f>VLOOKUP(H60,PELIGROS!A$2:G$445,6,0)</f>
        <v xml:space="preserve">Enfermedades Infectocontagiosas
</v>
      </c>
      <c r="X60" s="61"/>
      <c r="Y60" s="61"/>
      <c r="Z60" s="61"/>
      <c r="AA60" s="68"/>
      <c r="AB60" s="52" t="str">
        <f>VLOOKUP(H60,PELIGROS!A$2:G$445,7,0)</f>
        <v>Autocuidado</v>
      </c>
      <c r="AC60" s="102" t="s">
        <v>1200</v>
      </c>
      <c r="AD60" s="105" t="s">
        <v>1201</v>
      </c>
    </row>
    <row r="61" spans="1:30" ht="25.5" x14ac:dyDescent="0.25">
      <c r="A61" s="86"/>
      <c r="B61" s="86"/>
      <c r="C61" s="94"/>
      <c r="D61" s="97"/>
      <c r="E61" s="100"/>
      <c r="F61" s="100"/>
      <c r="G61" s="52" t="str">
        <f>VLOOKUP(H61,PELIGROS!A$1:G$445,2,0)</f>
        <v>Virus</v>
      </c>
      <c r="H61" s="53" t="s">
        <v>122</v>
      </c>
      <c r="I61" s="53" t="s">
        <v>1370</v>
      </c>
      <c r="J61" s="52" t="str">
        <f>VLOOKUP(H61,PELIGROS!A$2:G$445,3,0)</f>
        <v>Infecciones Virales</v>
      </c>
      <c r="K61" s="61"/>
      <c r="L61" s="52" t="str">
        <f>VLOOKUP(H61,PELIGROS!A$2:G$445,4,0)</f>
        <v>N/A</v>
      </c>
      <c r="M61" s="52" t="str">
        <f>VLOOKUP(H61,PELIGROS!A$2:G$445,5,0)</f>
        <v>Vacunación</v>
      </c>
      <c r="N61" s="61">
        <v>2</v>
      </c>
      <c r="O61" s="62">
        <v>3</v>
      </c>
      <c r="P61" s="62">
        <v>10</v>
      </c>
      <c r="Q61" s="55">
        <f t="shared" si="1"/>
        <v>6</v>
      </c>
      <c r="R61" s="55">
        <f t="shared" si="2"/>
        <v>60</v>
      </c>
      <c r="S61" s="63" t="str">
        <f t="shared" si="3"/>
        <v>M-6</v>
      </c>
      <c r="T61" s="64" t="str">
        <f t="shared" si="0"/>
        <v>III</v>
      </c>
      <c r="U61" s="65" t="str">
        <f t="shared" si="4"/>
        <v>Mejorable</v>
      </c>
      <c r="V61" s="103"/>
      <c r="W61" s="52" t="str">
        <f>VLOOKUP(H61,PELIGROS!A$2:G$445,6,0)</f>
        <v xml:space="preserve">Enfermedades Infectocontagiosas
</v>
      </c>
      <c r="X61" s="61"/>
      <c r="Y61" s="61"/>
      <c r="Z61" s="61"/>
      <c r="AA61" s="68"/>
      <c r="AB61" s="52" t="str">
        <f>VLOOKUP(H61,PELIGROS!A$2:G$445,7,0)</f>
        <v>Autocuidado</v>
      </c>
      <c r="AC61" s="104"/>
      <c r="AD61" s="94"/>
    </row>
    <row r="62" spans="1:30" ht="34.5" customHeight="1" x14ac:dyDescent="0.25">
      <c r="A62" s="86"/>
      <c r="B62" s="86"/>
      <c r="C62" s="94"/>
      <c r="D62" s="97"/>
      <c r="E62" s="100"/>
      <c r="F62" s="100"/>
      <c r="G62" s="52" t="str">
        <f>VLOOKUP(H62,PELIGROS!A$1:G$445,2,0)</f>
        <v>CONCENTRACIÓN EN ACTIVIDADES DE ALTO DESEMPEÑO MENTAL</v>
      </c>
      <c r="H62" s="53" t="s">
        <v>72</v>
      </c>
      <c r="I62" s="53" t="s">
        <v>1372</v>
      </c>
      <c r="J62" s="52" t="str">
        <f>VLOOKUP(H62,PELIGROS!A$2:G$445,3,0)</f>
        <v>ESTRÉS, CEFALEA, IRRITABILIDAD</v>
      </c>
      <c r="K62" s="61"/>
      <c r="L62" s="52" t="str">
        <f>VLOOKUP(H62,PELIGROS!A$2:G$445,4,0)</f>
        <v>N/A</v>
      </c>
      <c r="M62" s="52" t="str">
        <f>VLOOKUP(H62,PELIGROS!A$2:G$445,5,0)</f>
        <v>PVE PSICOSOCIAL</v>
      </c>
      <c r="N62" s="61">
        <v>2</v>
      </c>
      <c r="O62" s="62">
        <v>2</v>
      </c>
      <c r="P62" s="62">
        <v>10</v>
      </c>
      <c r="Q62" s="55">
        <f t="shared" si="1"/>
        <v>4</v>
      </c>
      <c r="R62" s="55">
        <f t="shared" si="2"/>
        <v>40</v>
      </c>
      <c r="S62" s="63" t="str">
        <f t="shared" si="3"/>
        <v>B-4</v>
      </c>
      <c r="T62" s="64" t="str">
        <f t="shared" si="0"/>
        <v>III</v>
      </c>
      <c r="U62" s="65" t="str">
        <f t="shared" si="4"/>
        <v>Mejorable</v>
      </c>
      <c r="V62" s="103"/>
      <c r="W62" s="52" t="str">
        <f>VLOOKUP(H62,PELIGROS!A$2:G$445,6,0)</f>
        <v>ESTRÉS</v>
      </c>
      <c r="X62" s="61"/>
      <c r="Y62" s="61"/>
      <c r="Z62" s="61"/>
      <c r="AA62" s="68"/>
      <c r="AB62" s="52" t="str">
        <f>VLOOKUP(H62,PELIGROS!A$2:G$445,7,0)</f>
        <v>N/A</v>
      </c>
      <c r="AC62" s="102" t="s">
        <v>1203</v>
      </c>
      <c r="AD62" s="94"/>
    </row>
    <row r="63" spans="1:30" ht="34.5" customHeight="1" x14ac:dyDescent="0.25">
      <c r="A63" s="86"/>
      <c r="B63" s="86"/>
      <c r="C63" s="94"/>
      <c r="D63" s="97"/>
      <c r="E63" s="100"/>
      <c r="F63" s="100"/>
      <c r="G63" s="52" t="str">
        <f>VLOOKUP(H63,PELIGROS!A$1:G$445,2,0)</f>
        <v>NATURALEZA DE LA TAREA</v>
      </c>
      <c r="H63" s="53" t="s">
        <v>76</v>
      </c>
      <c r="I63" s="53" t="s">
        <v>1372</v>
      </c>
      <c r="J63" s="52" t="str">
        <f>VLOOKUP(H63,PELIGROS!A$2:G$445,3,0)</f>
        <v>ESTRÉS,  TRANSTORNOS DEL SUEÑO</v>
      </c>
      <c r="K63" s="61"/>
      <c r="L63" s="52" t="str">
        <f>VLOOKUP(H63,PELIGROS!A$2:G$445,4,0)</f>
        <v>N/A</v>
      </c>
      <c r="M63" s="52" t="str">
        <f>VLOOKUP(H63,PELIGROS!A$2:G$445,5,0)</f>
        <v>PVE PSICOSOCIAL</v>
      </c>
      <c r="N63" s="61">
        <v>2</v>
      </c>
      <c r="O63" s="62">
        <v>2</v>
      </c>
      <c r="P63" s="62">
        <v>10</v>
      </c>
      <c r="Q63" s="55">
        <f t="shared" si="1"/>
        <v>4</v>
      </c>
      <c r="R63" s="55">
        <f t="shared" si="2"/>
        <v>40</v>
      </c>
      <c r="S63" s="63" t="str">
        <f t="shared" si="3"/>
        <v>B-4</v>
      </c>
      <c r="T63" s="64" t="str">
        <f t="shared" si="0"/>
        <v>III</v>
      </c>
      <c r="U63" s="65" t="str">
        <f t="shared" si="4"/>
        <v>Mejorable</v>
      </c>
      <c r="V63" s="103"/>
      <c r="W63" s="52" t="str">
        <f>VLOOKUP(H63,PELIGROS!A$2:G$445,6,0)</f>
        <v>ESTRÉS</v>
      </c>
      <c r="X63" s="61"/>
      <c r="Y63" s="61"/>
      <c r="Z63" s="61"/>
      <c r="AA63" s="68"/>
      <c r="AB63" s="52" t="str">
        <f>VLOOKUP(H63,PELIGROS!A$2:G$445,7,0)</f>
        <v>N/A</v>
      </c>
      <c r="AC63" s="104"/>
      <c r="AD63" s="94"/>
    </row>
    <row r="64" spans="1:30" ht="51" x14ac:dyDescent="0.25">
      <c r="A64" s="86"/>
      <c r="B64" s="86"/>
      <c r="C64" s="94"/>
      <c r="D64" s="97"/>
      <c r="E64" s="100"/>
      <c r="F64" s="100"/>
      <c r="G64" s="52" t="str">
        <f>VLOOKUP(H64,PELIGROS!A$1:G$445,2,0)</f>
        <v>Forzadas, Prolongadas</v>
      </c>
      <c r="H64" s="53" t="s">
        <v>40</v>
      </c>
      <c r="I64" s="53" t="s">
        <v>1373</v>
      </c>
      <c r="J64" s="52" t="str">
        <f>VLOOKUP(H64,PELIGROS!A$2:G$445,3,0)</f>
        <v xml:space="preserve">Lesiones osteomusculares, lesiones osteoarticulares
</v>
      </c>
      <c r="K64" s="61"/>
      <c r="L64" s="52" t="str">
        <f>VLOOKUP(H64,PELIGROS!A$2:G$445,4,0)</f>
        <v>Inspecciones planeadas e inspecciones no planeadas, procedimientos de programas de seguridad y salud en el trabajo</v>
      </c>
      <c r="M64" s="52" t="str">
        <f>VLOOKUP(H64,PELIGROS!A$2:G$445,5,0)</f>
        <v>PVE Biomecánico, programa pausas activas, exámenes periódicos, recomendaciones, control de posturas</v>
      </c>
      <c r="N64" s="61">
        <v>2</v>
      </c>
      <c r="O64" s="62">
        <v>3</v>
      </c>
      <c r="P64" s="62">
        <v>25</v>
      </c>
      <c r="Q64" s="55">
        <f t="shared" si="1"/>
        <v>6</v>
      </c>
      <c r="R64" s="55">
        <f t="shared" si="2"/>
        <v>150</v>
      </c>
      <c r="S64" s="63" t="str">
        <f t="shared" si="3"/>
        <v>M-6</v>
      </c>
      <c r="T64" s="64" t="str">
        <f t="shared" si="0"/>
        <v>II</v>
      </c>
      <c r="U64" s="65" t="str">
        <f t="shared" si="4"/>
        <v>No Aceptable o Aceptable Con Control Especifico</v>
      </c>
      <c r="V64" s="103"/>
      <c r="W64" s="52" t="str">
        <f>VLOOKUP(H64,PELIGROS!A$2:G$445,6,0)</f>
        <v>Enfermedades Osteomusculares</v>
      </c>
      <c r="X64" s="61"/>
      <c r="Y64" s="61"/>
      <c r="Z64" s="61"/>
      <c r="AA64" s="68"/>
      <c r="AB64" s="52" t="str">
        <f>VLOOKUP(H64,PELIGROS!A$2:G$445,7,0)</f>
        <v>Prevención en lesiones osteomusculares, líderes de pausas activas</v>
      </c>
      <c r="AC64" s="61" t="s">
        <v>1204</v>
      </c>
      <c r="AD64" s="94"/>
    </row>
    <row r="65" spans="1:30" ht="51" x14ac:dyDescent="0.25">
      <c r="A65" s="86"/>
      <c r="B65" s="86"/>
      <c r="C65" s="94"/>
      <c r="D65" s="97"/>
      <c r="E65" s="100"/>
      <c r="F65" s="100"/>
      <c r="G65" s="52" t="str">
        <f>VLOOKUP(H65,PELIGROS!A$1:G$445,2,0)</f>
        <v>Higiene Muscular</v>
      </c>
      <c r="H65" s="53" t="s">
        <v>483</v>
      </c>
      <c r="I65" s="53" t="s">
        <v>1373</v>
      </c>
      <c r="J65" s="52" t="str">
        <f>VLOOKUP(H65,PELIGROS!A$2:G$445,3,0)</f>
        <v>Lesiones Musculoesqueléticas</v>
      </c>
      <c r="K65" s="61"/>
      <c r="L65" s="52" t="str">
        <f>VLOOKUP(H65,PELIGROS!A$2:G$445,4,0)</f>
        <v>N/A</v>
      </c>
      <c r="M65" s="52" t="str">
        <f>VLOOKUP(H65,PELIGROS!A$2:G$445,5,0)</f>
        <v>N/A</v>
      </c>
      <c r="N65" s="61">
        <v>2</v>
      </c>
      <c r="O65" s="62">
        <v>3</v>
      </c>
      <c r="P65" s="62">
        <v>10</v>
      </c>
      <c r="Q65" s="55">
        <f t="shared" si="1"/>
        <v>6</v>
      </c>
      <c r="R65" s="55">
        <f t="shared" si="2"/>
        <v>60</v>
      </c>
      <c r="S65" s="63" t="str">
        <f t="shared" si="3"/>
        <v>M-6</v>
      </c>
      <c r="T65" s="64" t="str">
        <f t="shared" si="0"/>
        <v>III</v>
      </c>
      <c r="U65" s="65" t="str">
        <f t="shared" si="4"/>
        <v>Mejorable</v>
      </c>
      <c r="V65" s="103"/>
      <c r="W65" s="52" t="str">
        <f>VLOOKUP(H65,PELIGROS!A$2:G$445,6,0)</f>
        <v xml:space="preserve">Enfermedades Osteomusculares
</v>
      </c>
      <c r="X65" s="61"/>
      <c r="Y65" s="61"/>
      <c r="Z65" s="61"/>
      <c r="AA65" s="68"/>
      <c r="AB65" s="52" t="str">
        <f>VLOOKUP(H65,PELIGROS!A$2:G$445,7,0)</f>
        <v>Prevención en lesiones osteomusculares, líderes de pausas activas</v>
      </c>
      <c r="AC65" s="61" t="s">
        <v>1204</v>
      </c>
      <c r="AD65" s="94"/>
    </row>
    <row r="66" spans="1:30" ht="40.5" x14ac:dyDescent="0.25">
      <c r="A66" s="86"/>
      <c r="B66" s="86"/>
      <c r="C66" s="94"/>
      <c r="D66" s="97"/>
      <c r="E66" s="100"/>
      <c r="F66" s="100"/>
      <c r="G66" s="52" t="str">
        <f>VLOOKUP(H66,PELIGROS!A$1:G$445,2,0)</f>
        <v>Superficies de trabajo irregulares o deslizantes</v>
      </c>
      <c r="H66" s="53" t="s">
        <v>597</v>
      </c>
      <c r="I66" s="53" t="s">
        <v>1374</v>
      </c>
      <c r="J66" s="52" t="str">
        <f>VLOOKUP(H66,PELIGROS!A$2:G$445,3,0)</f>
        <v>Caidas del mismo nivel, fracturas, golpe con objetos, caídas de objetos, obstrucción de rutas de evacuación</v>
      </c>
      <c r="K66" s="61"/>
      <c r="L66" s="52" t="str">
        <f>VLOOKUP(H66,PELIGROS!A$2:G$445,4,0)</f>
        <v>N/A</v>
      </c>
      <c r="M66" s="52" t="str">
        <f>VLOOKUP(H66,PELIGROS!A$2:G$445,5,0)</f>
        <v>N/A</v>
      </c>
      <c r="N66" s="61">
        <v>2</v>
      </c>
      <c r="O66" s="62">
        <v>3</v>
      </c>
      <c r="P66" s="62">
        <v>25</v>
      </c>
      <c r="Q66" s="55">
        <f t="shared" si="1"/>
        <v>6</v>
      </c>
      <c r="R66" s="55">
        <f t="shared" si="2"/>
        <v>150</v>
      </c>
      <c r="S66" s="63" t="str">
        <f t="shared" si="3"/>
        <v>M-6</v>
      </c>
      <c r="T66" s="64" t="str">
        <f t="shared" si="0"/>
        <v>II</v>
      </c>
      <c r="U66" s="65" t="str">
        <f t="shared" si="4"/>
        <v>No Aceptable o Aceptable Con Control Especifico</v>
      </c>
      <c r="V66" s="103"/>
      <c r="W66" s="52" t="str">
        <f>VLOOKUP(H66,PELIGROS!A$2:G$445,6,0)</f>
        <v>Caídas de distinto nivel</v>
      </c>
      <c r="X66" s="61"/>
      <c r="Y66" s="61"/>
      <c r="Z66" s="61"/>
      <c r="AA66" s="68"/>
      <c r="AB66" s="52" t="str">
        <f>VLOOKUP(H66,PELIGROS!A$2:G$445,7,0)</f>
        <v>Pautas Básicas en orden y aseo en el lugar de trabajo, actos y condiciones inseguras</v>
      </c>
      <c r="AC66" s="61" t="s">
        <v>1206</v>
      </c>
      <c r="AD66" s="94"/>
    </row>
    <row r="67" spans="1:30" ht="51.75" thickBot="1" x14ac:dyDescent="0.3">
      <c r="A67" s="86"/>
      <c r="B67" s="86"/>
      <c r="C67" s="94"/>
      <c r="D67" s="97"/>
      <c r="E67" s="100"/>
      <c r="F67" s="100"/>
      <c r="G67" s="52" t="str">
        <f>VLOOKUP(H67,PELIGROS!A$1:G$445,2,0)</f>
        <v>SISMOS, INCENDIOS, INUNDACIONES, TERREMOTOS, VENDAVALES, DERRUMBE</v>
      </c>
      <c r="H67" s="53" t="s">
        <v>62</v>
      </c>
      <c r="I67" s="53" t="s">
        <v>1375</v>
      </c>
      <c r="J67" s="52" t="str">
        <f>VLOOKUP(H67,PELIGROS!A$2:G$445,3,0)</f>
        <v>SISMOS, INCENDIOS, INUNDACIONES, TERREMOTOS, VENDAVALES</v>
      </c>
      <c r="K67" s="61"/>
      <c r="L67" s="52" t="str">
        <f>VLOOKUP(H67,PELIGROS!A$2:G$445,4,0)</f>
        <v>Inspecciones planeadas e inspecciones no planeadas, procedimientos de programas de seguridad y salud en el trabajo</v>
      </c>
      <c r="M67" s="52" t="str">
        <f>VLOOKUP(H67,PELIGROS!A$2:G$445,5,0)</f>
        <v>BRIGADAS DE EMERGENCIAS</v>
      </c>
      <c r="N67" s="61">
        <v>2</v>
      </c>
      <c r="O67" s="62">
        <v>1</v>
      </c>
      <c r="P67" s="62">
        <v>100</v>
      </c>
      <c r="Q67" s="55">
        <f t="shared" si="1"/>
        <v>2</v>
      </c>
      <c r="R67" s="55">
        <f t="shared" si="2"/>
        <v>200</v>
      </c>
      <c r="S67" s="63" t="str">
        <f t="shared" si="3"/>
        <v>B-2</v>
      </c>
      <c r="T67" s="64" t="str">
        <f t="shared" si="0"/>
        <v>II</v>
      </c>
      <c r="U67" s="65" t="str">
        <f t="shared" si="4"/>
        <v>No Aceptable o Aceptable Con Control Especifico</v>
      </c>
      <c r="V67" s="104"/>
      <c r="W67" s="52" t="str">
        <f>VLOOKUP(H67,PELIGROS!A$2:G$445,6,0)</f>
        <v>MUERTE</v>
      </c>
      <c r="X67" s="61"/>
      <c r="Y67" s="61"/>
      <c r="Z67" s="61"/>
      <c r="AA67" s="68" t="s">
        <v>1208</v>
      </c>
      <c r="AB67" s="52" t="str">
        <f>VLOOKUP(H67,PELIGROS!A$2:G$445,7,0)</f>
        <v>ENTRENAMIENTO DE LA BRIGADA; DIVULGACIÓN DE PLAN DE EMERGENCIA</v>
      </c>
      <c r="AC67" s="61" t="s">
        <v>1209</v>
      </c>
      <c r="AD67" s="106"/>
    </row>
    <row r="68" spans="1:30" ht="25.5" x14ac:dyDescent="0.25">
      <c r="A68" s="86"/>
      <c r="B68" s="86"/>
      <c r="C68" s="107" t="str">
        <f>VLOOKUP(E68,[1]Hoja2!A$2:C$82,2,0)</f>
        <v>Llevar el registro y control de la información del area y asegurar la realización de las actividades de soporte administrativo y tecnico mediante los procedimientos establecidos por el area.</v>
      </c>
      <c r="D68" s="109" t="str">
        <f>VLOOKUP(E68,[1]Hoja2!A$2:C$82,3,0)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68" s="112" t="s">
        <v>1023</v>
      </c>
      <c r="F68" s="112" t="s">
        <v>1214</v>
      </c>
      <c r="G68" s="21" t="str">
        <f>VLOOKUP(H68,[1]Hoja1!A$1:G$445,2,0)</f>
        <v>Bacterias</v>
      </c>
      <c r="H68" s="22" t="s">
        <v>113</v>
      </c>
      <c r="I68" s="22" t="s">
        <v>1370</v>
      </c>
      <c r="J68" s="21" t="str">
        <f>VLOOKUP(H68,[1]Hoja1!A$2:G$445,3,0)</f>
        <v>Infecciones Bacterianas</v>
      </c>
      <c r="K68" s="16"/>
      <c r="L68" s="21" t="str">
        <f>VLOOKUP(H68,[1]Hoja1!A$2:G$445,4,0)</f>
        <v>N/A</v>
      </c>
      <c r="M68" s="21" t="str">
        <f>VLOOKUP(H68,[1]Hoja1!A$2:G$445,5,0)</f>
        <v>Vacunación</v>
      </c>
      <c r="N68" s="16">
        <v>2</v>
      </c>
      <c r="O68" s="17">
        <v>3</v>
      </c>
      <c r="P68" s="17">
        <v>10</v>
      </c>
      <c r="Q68" s="24">
        <f t="shared" si="1"/>
        <v>6</v>
      </c>
      <c r="R68" s="24">
        <f t="shared" si="2"/>
        <v>60</v>
      </c>
      <c r="S68" s="29" t="str">
        <f t="shared" si="3"/>
        <v>M-6</v>
      </c>
      <c r="T68" s="30" t="str">
        <f t="shared" si="0"/>
        <v>III</v>
      </c>
      <c r="U68" s="31" t="str">
        <f t="shared" si="4"/>
        <v>Mejorable</v>
      </c>
      <c r="V68" s="88">
        <v>2</v>
      </c>
      <c r="W68" s="21" t="str">
        <f>VLOOKUP(H68,[1]Hoja1!A$2:G$445,6,0)</f>
        <v xml:space="preserve">Enfermedades Infectocontagiosas
</v>
      </c>
      <c r="X68" s="16"/>
      <c r="Y68" s="16"/>
      <c r="Z68" s="16"/>
      <c r="AA68" s="15"/>
      <c r="AB68" s="21" t="str">
        <f>VLOOKUP(H68,[1]Hoja1!A$2:G$445,7,0)</f>
        <v>Autocuidado</v>
      </c>
      <c r="AC68" s="88" t="s">
        <v>1200</v>
      </c>
      <c r="AD68" s="90" t="s">
        <v>1201</v>
      </c>
    </row>
    <row r="69" spans="1:30" ht="25.5" x14ac:dyDescent="0.25">
      <c r="A69" s="86"/>
      <c r="B69" s="86"/>
      <c r="C69" s="91"/>
      <c r="D69" s="110"/>
      <c r="E69" s="113"/>
      <c r="F69" s="113"/>
      <c r="G69" s="21" t="str">
        <f>VLOOKUP(H69,[1]Hoja1!A$1:G$445,2,0)</f>
        <v>Virus</v>
      </c>
      <c r="H69" s="22" t="s">
        <v>122</v>
      </c>
      <c r="I69" s="22" t="s">
        <v>1370</v>
      </c>
      <c r="J69" s="21" t="str">
        <f>VLOOKUP(H69,[1]Hoja1!A$2:G$445,3,0)</f>
        <v>Infecciones Virales</v>
      </c>
      <c r="K69" s="16"/>
      <c r="L69" s="21" t="str">
        <f>VLOOKUP(H69,[1]Hoja1!A$2:G$445,4,0)</f>
        <v>N/A</v>
      </c>
      <c r="M69" s="21" t="str">
        <f>VLOOKUP(H69,[1]Hoja1!A$2:G$445,5,0)</f>
        <v>Vacunación</v>
      </c>
      <c r="N69" s="16">
        <v>2</v>
      </c>
      <c r="O69" s="17">
        <v>3</v>
      </c>
      <c r="P69" s="17">
        <v>10</v>
      </c>
      <c r="Q69" s="24">
        <f t="shared" si="1"/>
        <v>6</v>
      </c>
      <c r="R69" s="24">
        <f t="shared" si="2"/>
        <v>60</v>
      </c>
      <c r="S69" s="29" t="str">
        <f t="shared" si="3"/>
        <v>M-6</v>
      </c>
      <c r="T69" s="30" t="str">
        <f t="shared" si="0"/>
        <v>III</v>
      </c>
      <c r="U69" s="31" t="str">
        <f t="shared" si="4"/>
        <v>Mejorable</v>
      </c>
      <c r="V69" s="115"/>
      <c r="W69" s="21" t="str">
        <f>VLOOKUP(H69,[1]Hoja1!A$2:G$445,6,0)</f>
        <v xml:space="preserve">Enfermedades Infectocontagiosas
</v>
      </c>
      <c r="X69" s="16"/>
      <c r="Y69" s="16"/>
      <c r="Z69" s="16"/>
      <c r="AA69" s="15"/>
      <c r="AB69" s="21" t="str">
        <f>VLOOKUP(H69,[1]Hoja1!A$2:G$445,7,0)</f>
        <v>Autocuidado</v>
      </c>
      <c r="AC69" s="89"/>
      <c r="AD69" s="91"/>
    </row>
    <row r="70" spans="1:30" ht="36.75" customHeight="1" x14ac:dyDescent="0.25">
      <c r="A70" s="86"/>
      <c r="B70" s="86"/>
      <c r="C70" s="91"/>
      <c r="D70" s="110"/>
      <c r="E70" s="113"/>
      <c r="F70" s="113"/>
      <c r="G70" s="21" t="str">
        <f>VLOOKUP(H70,[1]Hoja1!A$1:G$445,2,0)</f>
        <v>CONCENTRACIÓN EN ACTIVIDADES DE ALTO DESEMPEÑO MENTAL</v>
      </c>
      <c r="H70" s="22" t="s">
        <v>72</v>
      </c>
      <c r="I70" s="22" t="s">
        <v>1372</v>
      </c>
      <c r="J70" s="21" t="str">
        <f>VLOOKUP(H70,[1]Hoja1!A$2:G$445,3,0)</f>
        <v>ESTRÉS, CEFALEA, IRRITABILIDAD</v>
      </c>
      <c r="K70" s="16"/>
      <c r="L70" s="21" t="str">
        <f>VLOOKUP(H70,[1]Hoja1!A$2:G$445,4,0)</f>
        <v>N/A</v>
      </c>
      <c r="M70" s="21" t="str">
        <f>VLOOKUP(H70,[1]Hoja1!A$2:G$445,5,0)</f>
        <v>PVE PSICOSOCIAL</v>
      </c>
      <c r="N70" s="16">
        <v>2</v>
      </c>
      <c r="O70" s="17">
        <v>2</v>
      </c>
      <c r="P70" s="17">
        <v>10</v>
      </c>
      <c r="Q70" s="24">
        <f t="shared" si="1"/>
        <v>4</v>
      </c>
      <c r="R70" s="24">
        <f t="shared" si="2"/>
        <v>40</v>
      </c>
      <c r="S70" s="29" t="str">
        <f t="shared" si="3"/>
        <v>B-4</v>
      </c>
      <c r="T70" s="30" t="str">
        <f t="shared" si="0"/>
        <v>III</v>
      </c>
      <c r="U70" s="31" t="str">
        <f t="shared" si="4"/>
        <v>Mejorable</v>
      </c>
      <c r="V70" s="115"/>
      <c r="W70" s="21" t="str">
        <f>VLOOKUP(H70,[1]Hoja1!A$2:G$445,6,0)</f>
        <v>ESTRÉS</v>
      </c>
      <c r="X70" s="16"/>
      <c r="Y70" s="16"/>
      <c r="Z70" s="16"/>
      <c r="AA70" s="15"/>
      <c r="AB70" s="21" t="str">
        <f>VLOOKUP(H70,[1]Hoja1!A$2:G$445,7,0)</f>
        <v>N/A</v>
      </c>
      <c r="AC70" s="88" t="s">
        <v>1203</v>
      </c>
      <c r="AD70" s="91"/>
    </row>
    <row r="71" spans="1:30" ht="36.75" customHeight="1" x14ac:dyDescent="0.25">
      <c r="A71" s="86"/>
      <c r="B71" s="86"/>
      <c r="C71" s="91"/>
      <c r="D71" s="110"/>
      <c r="E71" s="113"/>
      <c r="F71" s="113"/>
      <c r="G71" s="21" t="str">
        <f>VLOOKUP(H71,[1]Hoja1!A$1:G$445,2,0)</f>
        <v>NATURALEZA DE LA TAREA</v>
      </c>
      <c r="H71" s="22" t="s">
        <v>76</v>
      </c>
      <c r="I71" s="22" t="s">
        <v>1372</v>
      </c>
      <c r="J71" s="21" t="str">
        <f>VLOOKUP(H71,[1]Hoja1!A$2:G$445,3,0)</f>
        <v>ESTRÉS,  TRANSTORNOS DEL SUEÑO</v>
      </c>
      <c r="K71" s="16"/>
      <c r="L71" s="21" t="str">
        <f>VLOOKUP(H71,[1]Hoja1!A$2:G$445,4,0)</f>
        <v>N/A</v>
      </c>
      <c r="M71" s="21" t="str">
        <f>VLOOKUP(H71,[1]Hoja1!A$2:G$445,5,0)</f>
        <v>PVE PSICOSOCIAL</v>
      </c>
      <c r="N71" s="16">
        <v>2</v>
      </c>
      <c r="O71" s="17">
        <v>2</v>
      </c>
      <c r="P71" s="17">
        <v>10</v>
      </c>
      <c r="Q71" s="24">
        <f t="shared" si="1"/>
        <v>4</v>
      </c>
      <c r="R71" s="24">
        <f t="shared" si="2"/>
        <v>40</v>
      </c>
      <c r="S71" s="29" t="str">
        <f t="shared" si="3"/>
        <v>B-4</v>
      </c>
      <c r="T71" s="30" t="str">
        <f t="shared" si="0"/>
        <v>III</v>
      </c>
      <c r="U71" s="31" t="str">
        <f t="shared" si="4"/>
        <v>Mejorable</v>
      </c>
      <c r="V71" s="115"/>
      <c r="W71" s="21" t="str">
        <f>VLOOKUP(H71,[1]Hoja1!A$2:G$445,6,0)</f>
        <v>ESTRÉS</v>
      </c>
      <c r="X71" s="16"/>
      <c r="Y71" s="16"/>
      <c r="Z71" s="16"/>
      <c r="AA71" s="15"/>
      <c r="AB71" s="21" t="str">
        <f>VLOOKUP(H71,[1]Hoja1!A$2:G$445,7,0)</f>
        <v>N/A</v>
      </c>
      <c r="AC71" s="89"/>
      <c r="AD71" s="91"/>
    </row>
    <row r="72" spans="1:30" ht="57.75" customHeight="1" x14ac:dyDescent="0.25">
      <c r="A72" s="86"/>
      <c r="B72" s="86"/>
      <c r="C72" s="91"/>
      <c r="D72" s="110"/>
      <c r="E72" s="113"/>
      <c r="F72" s="113"/>
      <c r="G72" s="21" t="str">
        <f>VLOOKUP(H72,[1]Hoja1!A$1:G$445,2,0)</f>
        <v>Forzadas, Prolongadas</v>
      </c>
      <c r="H72" s="22" t="s">
        <v>40</v>
      </c>
      <c r="I72" s="22" t="s">
        <v>1373</v>
      </c>
      <c r="J72" s="21" t="str">
        <f>VLOOKUP(H72,[1]Hoja1!A$2:G$445,3,0)</f>
        <v xml:space="preserve">Lesiones osteomusculares, lesiones osteoarticulares
</v>
      </c>
      <c r="K72" s="16"/>
      <c r="L72" s="21" t="str">
        <f>VLOOKUP(H72,[1]Hoja1!A$2:G$445,4,0)</f>
        <v>Inspecciones planeadas e inspecciones no planeadas, procedimientos de programas de seguridad y salud en el trabajo</v>
      </c>
      <c r="M72" s="21" t="str">
        <f>VLOOKUP(H72,[1]Hoja1!A$2:G$445,5,0)</f>
        <v>PVE Biomecánico, programa pausas activas, exámenes periódicos, recomendaciones, control de posturas</v>
      </c>
      <c r="N72" s="16">
        <v>2</v>
      </c>
      <c r="O72" s="17">
        <v>3</v>
      </c>
      <c r="P72" s="17">
        <v>25</v>
      </c>
      <c r="Q72" s="24">
        <f t="shared" si="1"/>
        <v>6</v>
      </c>
      <c r="R72" s="24">
        <f t="shared" si="2"/>
        <v>150</v>
      </c>
      <c r="S72" s="29" t="str">
        <f t="shared" si="3"/>
        <v>M-6</v>
      </c>
      <c r="T72" s="30" t="str">
        <f t="shared" si="0"/>
        <v>II</v>
      </c>
      <c r="U72" s="31" t="str">
        <f t="shared" si="4"/>
        <v>No Aceptable o Aceptable Con Control Especifico</v>
      </c>
      <c r="V72" s="115"/>
      <c r="W72" s="21" t="str">
        <f>VLOOKUP(H72,[1]Hoja1!A$2:G$445,6,0)</f>
        <v>Enfermedades Osteomusculares</v>
      </c>
      <c r="X72" s="16"/>
      <c r="Y72" s="16"/>
      <c r="Z72" s="16"/>
      <c r="AA72" s="15"/>
      <c r="AB72" s="21" t="str">
        <f>VLOOKUP(H72,[1]Hoja1!A$2:G$445,7,0)</f>
        <v>Prevención en lesiones osteomusculares, líderes de pausas activas</v>
      </c>
      <c r="AC72" s="16" t="s">
        <v>1204</v>
      </c>
      <c r="AD72" s="91"/>
    </row>
    <row r="73" spans="1:30" ht="57.75" customHeight="1" x14ac:dyDescent="0.25">
      <c r="A73" s="86"/>
      <c r="B73" s="86"/>
      <c r="C73" s="91"/>
      <c r="D73" s="110"/>
      <c r="E73" s="113"/>
      <c r="F73" s="113"/>
      <c r="G73" s="21" t="str">
        <f>VLOOKUP(H73,[1]Hoja1!A$1:G$445,2,0)</f>
        <v>Higiene Muscular</v>
      </c>
      <c r="H73" s="22" t="s">
        <v>483</v>
      </c>
      <c r="I73" s="22" t="s">
        <v>1373</v>
      </c>
      <c r="J73" s="21" t="str">
        <f>VLOOKUP(H73,[1]Hoja1!A$2:G$445,3,0)</f>
        <v>Lesiones Musculoesqueléticas</v>
      </c>
      <c r="K73" s="16"/>
      <c r="L73" s="21" t="str">
        <f>VLOOKUP(H73,[1]Hoja1!A$2:G$445,4,0)</f>
        <v>N/A</v>
      </c>
      <c r="M73" s="21" t="str">
        <f>VLOOKUP(H73,[1]Hoja1!A$2:G$445,5,0)</f>
        <v>N/A</v>
      </c>
      <c r="N73" s="16">
        <v>2</v>
      </c>
      <c r="O73" s="17">
        <v>3</v>
      </c>
      <c r="P73" s="17">
        <v>10</v>
      </c>
      <c r="Q73" s="24">
        <f t="shared" si="1"/>
        <v>6</v>
      </c>
      <c r="R73" s="24">
        <f t="shared" si="2"/>
        <v>60</v>
      </c>
      <c r="S73" s="29" t="str">
        <f t="shared" si="3"/>
        <v>M-6</v>
      </c>
      <c r="T73" s="30" t="str">
        <f t="shared" si="0"/>
        <v>III</v>
      </c>
      <c r="U73" s="31" t="str">
        <f t="shared" si="4"/>
        <v>Mejorable</v>
      </c>
      <c r="V73" s="115"/>
      <c r="W73" s="21" t="str">
        <f>VLOOKUP(H73,[1]Hoja1!A$2:G$445,6,0)</f>
        <v xml:space="preserve">Enfermedades Osteomusculares
</v>
      </c>
      <c r="X73" s="16"/>
      <c r="Y73" s="16"/>
      <c r="Z73" s="16"/>
      <c r="AA73" s="15"/>
      <c r="AB73" s="21" t="str">
        <f>VLOOKUP(H73,[1]Hoja1!A$2:G$445,7,0)</f>
        <v>Prevención en lesiones osteomusculares, líderes de pausas activas</v>
      </c>
      <c r="AC73" s="16" t="s">
        <v>1204</v>
      </c>
      <c r="AD73" s="91"/>
    </row>
    <row r="74" spans="1:30" ht="40.5" x14ac:dyDescent="0.25">
      <c r="A74" s="86"/>
      <c r="B74" s="86"/>
      <c r="C74" s="91"/>
      <c r="D74" s="110"/>
      <c r="E74" s="113"/>
      <c r="F74" s="113"/>
      <c r="G74" s="21" t="str">
        <f>VLOOKUP(H74,[1]Hoja1!A$1:G$445,2,0)</f>
        <v>Superficies de trabajo irregulares o deslizantes</v>
      </c>
      <c r="H74" s="22" t="s">
        <v>597</v>
      </c>
      <c r="I74" s="22" t="s">
        <v>1374</v>
      </c>
      <c r="J74" s="21" t="str">
        <f>VLOOKUP(H74,[1]Hoja1!A$2:G$445,3,0)</f>
        <v>Caidas del mismo nivel, fracturas, golpe con objetos, caídas de objetos, obstrucción de rutas de evacuación</v>
      </c>
      <c r="K74" s="16"/>
      <c r="L74" s="21" t="str">
        <f>VLOOKUP(H74,[1]Hoja1!A$2:G$445,4,0)</f>
        <v>N/A</v>
      </c>
      <c r="M74" s="21" t="str">
        <f>VLOOKUP(H74,[1]Hoja1!A$2:G$445,5,0)</f>
        <v>N/A</v>
      </c>
      <c r="N74" s="16">
        <v>2</v>
      </c>
      <c r="O74" s="17">
        <v>3</v>
      </c>
      <c r="P74" s="17">
        <v>25</v>
      </c>
      <c r="Q74" s="24">
        <f t="shared" si="1"/>
        <v>6</v>
      </c>
      <c r="R74" s="24">
        <f t="shared" si="2"/>
        <v>150</v>
      </c>
      <c r="S74" s="29" t="str">
        <f t="shared" si="3"/>
        <v>M-6</v>
      </c>
      <c r="T74" s="30" t="str">
        <f t="shared" si="0"/>
        <v>II</v>
      </c>
      <c r="U74" s="31" t="str">
        <f t="shared" si="4"/>
        <v>No Aceptable o Aceptable Con Control Especifico</v>
      </c>
      <c r="V74" s="115"/>
      <c r="W74" s="21" t="str">
        <f>VLOOKUP(H74,[1]Hoja1!A$2:G$445,6,0)</f>
        <v>Caídas de distinto nivel</v>
      </c>
      <c r="X74" s="16"/>
      <c r="Y74" s="16"/>
      <c r="Z74" s="16"/>
      <c r="AA74" s="15"/>
      <c r="AB74" s="21" t="str">
        <f>VLOOKUP(H74,[1]Hoja1!A$2:G$445,7,0)</f>
        <v>Pautas Básicas en orden y aseo en el lugar de trabajo, actos y condiciones inseguras</v>
      </c>
      <c r="AC74" s="16" t="s">
        <v>1206</v>
      </c>
      <c r="AD74" s="91"/>
    </row>
    <row r="75" spans="1:30" ht="51.75" thickBot="1" x14ac:dyDescent="0.3">
      <c r="A75" s="86"/>
      <c r="B75" s="86"/>
      <c r="C75" s="108"/>
      <c r="D75" s="111"/>
      <c r="E75" s="114"/>
      <c r="F75" s="114"/>
      <c r="G75" s="21" t="str">
        <f>VLOOKUP(H75,[1]Hoja1!A$1:G$445,2,0)</f>
        <v>SISMOS, INCENDIOS, INUNDACIONES, TERREMOTOS, VENDAVALES, DERRUMBE</v>
      </c>
      <c r="H75" s="22" t="s">
        <v>62</v>
      </c>
      <c r="I75" s="22" t="s">
        <v>1375</v>
      </c>
      <c r="J75" s="21" t="str">
        <f>VLOOKUP(H75,[1]Hoja1!A$2:G$445,3,0)</f>
        <v>SISMOS, INCENDIOS, INUNDACIONES, TERREMOTOS, VENDAVALES</v>
      </c>
      <c r="K75" s="16"/>
      <c r="L75" s="21" t="str">
        <f>VLOOKUP(H75,[1]Hoja1!A$2:G$445,4,0)</f>
        <v>Inspecciones planeadas e inspecciones no planeadas, procedimientos de programas de seguridad y salud en el trabajo</v>
      </c>
      <c r="M75" s="21" t="str">
        <f>VLOOKUP(H75,[1]Hoja1!A$2:G$445,5,0)</f>
        <v>BRIGADAS DE EMERGENCIAS</v>
      </c>
      <c r="N75" s="16">
        <v>2</v>
      </c>
      <c r="O75" s="17">
        <v>1</v>
      </c>
      <c r="P75" s="17">
        <v>100</v>
      </c>
      <c r="Q75" s="24">
        <f t="shared" si="1"/>
        <v>2</v>
      </c>
      <c r="R75" s="24">
        <f t="shared" si="2"/>
        <v>200</v>
      </c>
      <c r="S75" s="29" t="str">
        <f t="shared" si="3"/>
        <v>B-2</v>
      </c>
      <c r="T75" s="30" t="str">
        <f t="shared" si="0"/>
        <v>II</v>
      </c>
      <c r="U75" s="31" t="str">
        <f t="shared" si="4"/>
        <v>No Aceptable o Aceptable Con Control Especifico</v>
      </c>
      <c r="V75" s="89"/>
      <c r="W75" s="21" t="str">
        <f>VLOOKUP(H75,[1]Hoja1!A$2:G$445,6,0)</f>
        <v>MUERTE</v>
      </c>
      <c r="X75" s="16"/>
      <c r="Y75" s="16"/>
      <c r="Z75" s="16"/>
      <c r="AA75" s="15" t="s">
        <v>1208</v>
      </c>
      <c r="AB75" s="21" t="str">
        <f>VLOOKUP(H75,[1]Hoja1!A$2:G$445,7,0)</f>
        <v>ENTRENAMIENTO DE LA BRIGADA; DIVULGACIÓN DE PLAN DE EMERGENCIA</v>
      </c>
      <c r="AC75" s="16" t="s">
        <v>1209</v>
      </c>
      <c r="AD75" s="92"/>
    </row>
    <row r="76" spans="1:30" ht="25.5" x14ac:dyDescent="0.25">
      <c r="A76" s="86"/>
      <c r="B76" s="86"/>
      <c r="C76" s="93" t="s">
        <v>1218</v>
      </c>
      <c r="D76" s="96" t="s">
        <v>1219</v>
      </c>
      <c r="E76" s="99" t="s">
        <v>1029</v>
      </c>
      <c r="F76" s="99" t="s">
        <v>1214</v>
      </c>
      <c r="G76" s="52" t="str">
        <f>VLOOKUP(H76,PELIGROS!A$1:G$445,2,0)</f>
        <v>Bacterias</v>
      </c>
      <c r="H76" s="53" t="s">
        <v>113</v>
      </c>
      <c r="I76" s="53" t="s">
        <v>1370</v>
      </c>
      <c r="J76" s="52" t="str">
        <f>VLOOKUP(H76,PELIGROS!A$2:G$445,3,0)</f>
        <v>Infecciones Bacterianas</v>
      </c>
      <c r="K76" s="61"/>
      <c r="L76" s="52" t="str">
        <f>VLOOKUP(H76,PELIGROS!A$2:G$445,4,0)</f>
        <v>N/A</v>
      </c>
      <c r="M76" s="52" t="str">
        <f>VLOOKUP(H76,PELIGROS!A$2:G$445,5,0)</f>
        <v>Vacunación</v>
      </c>
      <c r="N76" s="61">
        <v>2</v>
      </c>
      <c r="O76" s="62">
        <v>3</v>
      </c>
      <c r="P76" s="62">
        <v>10</v>
      </c>
      <c r="Q76" s="55">
        <f t="shared" si="1"/>
        <v>6</v>
      </c>
      <c r="R76" s="55">
        <f t="shared" si="2"/>
        <v>60</v>
      </c>
      <c r="S76" s="63" t="str">
        <f t="shared" si="3"/>
        <v>M-6</v>
      </c>
      <c r="T76" s="64" t="str">
        <f t="shared" si="0"/>
        <v>III</v>
      </c>
      <c r="U76" s="65" t="str">
        <f t="shared" si="4"/>
        <v>Mejorable</v>
      </c>
      <c r="V76" s="102">
        <v>3</v>
      </c>
      <c r="W76" s="52" t="str">
        <f>VLOOKUP(H76,PELIGROS!A$2:G$445,6,0)</f>
        <v xml:space="preserve">Enfermedades Infectocontagiosas
</v>
      </c>
      <c r="X76" s="61"/>
      <c r="Y76" s="61"/>
      <c r="Z76" s="61"/>
      <c r="AA76" s="68"/>
      <c r="AB76" s="52" t="str">
        <f>VLOOKUP(H76,PELIGROS!A$2:G$445,7,0)</f>
        <v>Autocuidado</v>
      </c>
      <c r="AC76" s="102" t="s">
        <v>1200</v>
      </c>
      <c r="AD76" s="105" t="s">
        <v>1201</v>
      </c>
    </row>
    <row r="77" spans="1:30" ht="25.5" x14ac:dyDescent="0.25">
      <c r="A77" s="86"/>
      <c r="B77" s="86"/>
      <c r="C77" s="94"/>
      <c r="D77" s="97"/>
      <c r="E77" s="100"/>
      <c r="F77" s="100"/>
      <c r="G77" s="52" t="str">
        <f>VLOOKUP(H77,PELIGROS!A$1:G$445,2,0)</f>
        <v>Virus</v>
      </c>
      <c r="H77" s="53" t="s">
        <v>122</v>
      </c>
      <c r="I77" s="53" t="s">
        <v>1370</v>
      </c>
      <c r="J77" s="52" t="str">
        <f>VLOOKUP(H77,PELIGROS!A$2:G$445,3,0)</f>
        <v>Infecciones Virales</v>
      </c>
      <c r="K77" s="61"/>
      <c r="L77" s="52" t="str">
        <f>VLOOKUP(H77,PELIGROS!A$2:G$445,4,0)</f>
        <v>N/A</v>
      </c>
      <c r="M77" s="52" t="str">
        <f>VLOOKUP(H77,PELIGROS!A$2:G$445,5,0)</f>
        <v>Vacunación</v>
      </c>
      <c r="N77" s="61">
        <v>2</v>
      </c>
      <c r="O77" s="62">
        <v>3</v>
      </c>
      <c r="P77" s="62">
        <v>10</v>
      </c>
      <c r="Q77" s="55">
        <f t="shared" si="1"/>
        <v>6</v>
      </c>
      <c r="R77" s="55">
        <f t="shared" si="2"/>
        <v>60</v>
      </c>
      <c r="S77" s="63" t="str">
        <f t="shared" si="3"/>
        <v>M-6</v>
      </c>
      <c r="T77" s="64" t="str">
        <f t="shared" si="0"/>
        <v>III</v>
      </c>
      <c r="U77" s="65" t="str">
        <f t="shared" si="4"/>
        <v>Mejorable</v>
      </c>
      <c r="V77" s="103"/>
      <c r="W77" s="52" t="str">
        <f>VLOOKUP(H77,PELIGROS!A$2:G$445,6,0)</f>
        <v xml:space="preserve">Enfermedades Infectocontagiosas
</v>
      </c>
      <c r="X77" s="61"/>
      <c r="Y77" s="61"/>
      <c r="Z77" s="61"/>
      <c r="AA77" s="68"/>
      <c r="AB77" s="52" t="str">
        <f>VLOOKUP(H77,PELIGROS!A$2:G$445,7,0)</f>
        <v>Autocuidado</v>
      </c>
      <c r="AC77" s="104"/>
      <c r="AD77" s="94"/>
    </row>
    <row r="78" spans="1:30" ht="55.5" customHeight="1" x14ac:dyDescent="0.25">
      <c r="A78" s="86"/>
      <c r="B78" s="86"/>
      <c r="C78" s="94"/>
      <c r="D78" s="97"/>
      <c r="E78" s="100"/>
      <c r="F78" s="100"/>
      <c r="G78" s="52" t="str">
        <f>VLOOKUP(H78,PELIGROS!A$1:G$445,2,0)</f>
        <v>AUSENCIA O EXCESO DE LUZ EN UN AMBIENTE</v>
      </c>
      <c r="H78" s="53" t="s">
        <v>155</v>
      </c>
      <c r="I78" s="53" t="s">
        <v>1371</v>
      </c>
      <c r="J78" s="52" t="str">
        <f>VLOOKUP(H78,PELIGROS!A$2:G$445,3,0)</f>
        <v>DISMINUCIÓN AGUDEZA VISUAL, CANSANCIO VISUAL</v>
      </c>
      <c r="K78" s="61"/>
      <c r="L78" s="52" t="str">
        <f>VLOOKUP(H78,PELIGROS!A$2:G$445,4,0)</f>
        <v>Inspecciones planeadas e inspecciones no planeadas, procedimientos de programas de seguridad y salud en el trabajo</v>
      </c>
      <c r="M78" s="52" t="str">
        <f>VLOOKUP(H78,PELIGROS!A$2:G$445,5,0)</f>
        <v>N/A</v>
      </c>
      <c r="N78" s="61">
        <v>2</v>
      </c>
      <c r="O78" s="62">
        <v>3</v>
      </c>
      <c r="P78" s="62">
        <v>10</v>
      </c>
      <c r="Q78" s="55">
        <f t="shared" si="1"/>
        <v>6</v>
      </c>
      <c r="R78" s="55">
        <f t="shared" si="2"/>
        <v>60</v>
      </c>
      <c r="S78" s="63" t="str">
        <f t="shared" si="3"/>
        <v>M-6</v>
      </c>
      <c r="T78" s="64" t="str">
        <f t="shared" ref="T78:T84" si="20">IF(R78&lt;=20,"IV",IF(R78&lt;=120,"III",IF(R78&lt;=500,"II",IF(R78&lt;=4000,"I"))))</f>
        <v>III</v>
      </c>
      <c r="U78" s="65" t="str">
        <f t="shared" si="4"/>
        <v>Mejorable</v>
      </c>
      <c r="V78" s="103"/>
      <c r="W78" s="52" t="str">
        <f>VLOOKUP(H78,PELIGROS!A$2:G$445,6,0)</f>
        <v>DISMINUCIÓN AGUDEZA VISUAL</v>
      </c>
      <c r="X78" s="61"/>
      <c r="Y78" s="61"/>
      <c r="Z78" s="61"/>
      <c r="AA78" s="68"/>
      <c r="AB78" s="52" t="str">
        <f>VLOOKUP(H78,PELIGROS!A$2:G$445,7,0)</f>
        <v>N/A</v>
      </c>
      <c r="AC78" s="61" t="s">
        <v>1220</v>
      </c>
      <c r="AD78" s="94"/>
    </row>
    <row r="79" spans="1:30" ht="33.75" customHeight="1" x14ac:dyDescent="0.25">
      <c r="A79" s="86"/>
      <c r="B79" s="86"/>
      <c r="C79" s="94"/>
      <c r="D79" s="97"/>
      <c r="E79" s="100"/>
      <c r="F79" s="100"/>
      <c r="G79" s="52" t="str">
        <f>VLOOKUP(H79,PELIGROS!A$1:G$445,2,0)</f>
        <v>CONCENTRACIÓN EN ACTIVIDADES DE ALTO DESEMPEÑO MENTAL</v>
      </c>
      <c r="H79" s="53" t="s">
        <v>72</v>
      </c>
      <c r="I79" s="53" t="s">
        <v>1372</v>
      </c>
      <c r="J79" s="52" t="str">
        <f>VLOOKUP(H79,PELIGROS!A$2:G$445,3,0)</f>
        <v>ESTRÉS, CEFALEA, IRRITABILIDAD</v>
      </c>
      <c r="K79" s="61"/>
      <c r="L79" s="52" t="str">
        <f>VLOOKUP(H79,PELIGROS!A$2:G$445,4,0)</f>
        <v>N/A</v>
      </c>
      <c r="M79" s="52" t="str">
        <f>VLOOKUP(H79,PELIGROS!A$2:G$445,5,0)</f>
        <v>PVE PSICOSOCIAL</v>
      </c>
      <c r="N79" s="61">
        <v>2</v>
      </c>
      <c r="O79" s="62">
        <v>2</v>
      </c>
      <c r="P79" s="62">
        <v>10</v>
      </c>
      <c r="Q79" s="55">
        <f t="shared" ref="Q79:Q84" si="21">N79*O79</f>
        <v>4</v>
      </c>
      <c r="R79" s="55">
        <f t="shared" ref="R79:R84" si="22">P79*Q79</f>
        <v>40</v>
      </c>
      <c r="S79" s="63" t="str">
        <f t="shared" ref="S79:S84" si="23">IF(Q79=40,"MA-40",IF(Q79=30,"MA-30",IF(Q79=20,"A-20",IF(Q79=10,"A-10",IF(Q79=24,"MA-24",IF(Q79=18,"A-18",IF(Q79=12,"A-12",IF(Q79=6,"M-6",IF(Q79=8,"M-8",IF(Q79=6,"M-6",IF(Q79=4,"B-4",IF(Q79=2,"B-2",))))))))))))</f>
        <v>B-4</v>
      </c>
      <c r="T79" s="64" t="str">
        <f t="shared" si="20"/>
        <v>III</v>
      </c>
      <c r="U79" s="65" t="str">
        <f t="shared" ref="U79:U84" si="24">IF(T79=0,"",IF(T79="IV","Aceptable",IF(T79="III","Mejorable",IF(T79="II","No Aceptable o Aceptable Con Control Especifico",IF(T79="I","No Aceptable","")))))</f>
        <v>Mejorable</v>
      </c>
      <c r="V79" s="103"/>
      <c r="W79" s="52" t="str">
        <f>VLOOKUP(H79,PELIGROS!A$2:G$445,6,0)</f>
        <v>ESTRÉS</v>
      </c>
      <c r="X79" s="61"/>
      <c r="Y79" s="61"/>
      <c r="Z79" s="61"/>
      <c r="AA79" s="68"/>
      <c r="AB79" s="52" t="str">
        <f>VLOOKUP(H79,PELIGROS!A$2:G$445,7,0)</f>
        <v>N/A</v>
      </c>
      <c r="AC79" s="102" t="s">
        <v>1203</v>
      </c>
      <c r="AD79" s="94"/>
    </row>
    <row r="80" spans="1:30" ht="33.75" customHeight="1" x14ac:dyDescent="0.25">
      <c r="A80" s="86"/>
      <c r="B80" s="86"/>
      <c r="C80" s="94"/>
      <c r="D80" s="97"/>
      <c r="E80" s="100"/>
      <c r="F80" s="100"/>
      <c r="G80" s="52" t="str">
        <f>VLOOKUP(H80,PELIGROS!A$1:G$445,2,0)</f>
        <v>NATURALEZA DE LA TAREA</v>
      </c>
      <c r="H80" s="53" t="s">
        <v>76</v>
      </c>
      <c r="I80" s="53" t="s">
        <v>1372</v>
      </c>
      <c r="J80" s="52" t="str">
        <f>VLOOKUP(H80,PELIGROS!A$2:G$445,3,0)</f>
        <v>ESTRÉS,  TRANSTORNOS DEL SUEÑO</v>
      </c>
      <c r="K80" s="61"/>
      <c r="L80" s="52" t="str">
        <f>VLOOKUP(H80,PELIGROS!A$2:G$445,4,0)</f>
        <v>N/A</v>
      </c>
      <c r="M80" s="52" t="str">
        <f>VLOOKUP(H80,PELIGROS!A$2:G$445,5,0)</f>
        <v>PVE PSICOSOCIAL</v>
      </c>
      <c r="N80" s="61">
        <v>2</v>
      </c>
      <c r="O80" s="62">
        <v>2</v>
      </c>
      <c r="P80" s="62">
        <v>10</v>
      </c>
      <c r="Q80" s="55">
        <f t="shared" si="21"/>
        <v>4</v>
      </c>
      <c r="R80" s="55">
        <f t="shared" si="22"/>
        <v>40</v>
      </c>
      <c r="S80" s="63" t="str">
        <f t="shared" si="23"/>
        <v>B-4</v>
      </c>
      <c r="T80" s="64" t="str">
        <f t="shared" si="20"/>
        <v>III</v>
      </c>
      <c r="U80" s="65" t="str">
        <f t="shared" si="24"/>
        <v>Mejorable</v>
      </c>
      <c r="V80" s="103"/>
      <c r="W80" s="52" t="str">
        <f>VLOOKUP(H80,PELIGROS!A$2:G$445,6,0)</f>
        <v>ESTRÉS</v>
      </c>
      <c r="X80" s="61"/>
      <c r="Y80" s="61"/>
      <c r="Z80" s="61"/>
      <c r="AA80" s="68"/>
      <c r="AB80" s="52" t="str">
        <f>VLOOKUP(H80,PELIGROS!A$2:G$445,7,0)</f>
        <v>N/A</v>
      </c>
      <c r="AC80" s="104"/>
      <c r="AD80" s="94"/>
    </row>
    <row r="81" spans="1:30" ht="54" customHeight="1" x14ac:dyDescent="0.25">
      <c r="A81" s="86"/>
      <c r="B81" s="86"/>
      <c r="C81" s="94"/>
      <c r="D81" s="97"/>
      <c r="E81" s="100"/>
      <c r="F81" s="100"/>
      <c r="G81" s="52" t="str">
        <f>VLOOKUP(H81,PELIGROS!A$1:G$445,2,0)</f>
        <v>Forzadas, Prolongadas</v>
      </c>
      <c r="H81" s="53" t="s">
        <v>40</v>
      </c>
      <c r="I81" s="53" t="s">
        <v>1373</v>
      </c>
      <c r="J81" s="52" t="str">
        <f>VLOOKUP(H81,PELIGROS!A$2:G$445,3,0)</f>
        <v xml:space="preserve">Lesiones osteomusculares, lesiones osteoarticulares
</v>
      </c>
      <c r="K81" s="61"/>
      <c r="L81" s="52" t="str">
        <f>VLOOKUP(H81,PELIGROS!A$2:G$445,4,0)</f>
        <v>Inspecciones planeadas e inspecciones no planeadas, procedimientos de programas de seguridad y salud en el trabajo</v>
      </c>
      <c r="M81" s="52" t="str">
        <f>VLOOKUP(H81,PELIGROS!A$2:G$445,5,0)</f>
        <v>PVE Biomecánico, programa pausas activas, exámenes periódicos, recomendaciones, control de posturas</v>
      </c>
      <c r="N81" s="61">
        <v>2</v>
      </c>
      <c r="O81" s="62">
        <v>3</v>
      </c>
      <c r="P81" s="62">
        <v>25</v>
      </c>
      <c r="Q81" s="55">
        <f t="shared" si="21"/>
        <v>6</v>
      </c>
      <c r="R81" s="55">
        <f t="shared" si="22"/>
        <v>150</v>
      </c>
      <c r="S81" s="63" t="str">
        <f t="shared" si="23"/>
        <v>M-6</v>
      </c>
      <c r="T81" s="64" t="str">
        <f t="shared" si="20"/>
        <v>II</v>
      </c>
      <c r="U81" s="65" t="str">
        <f t="shared" si="24"/>
        <v>No Aceptable o Aceptable Con Control Especifico</v>
      </c>
      <c r="V81" s="103"/>
      <c r="W81" s="52" t="str">
        <f>VLOOKUP(H81,PELIGROS!A$2:G$445,6,0)</f>
        <v>Enfermedades Osteomusculares</v>
      </c>
      <c r="X81" s="61"/>
      <c r="Y81" s="61"/>
      <c r="Z81" s="61"/>
      <c r="AA81" s="68"/>
      <c r="AB81" s="52" t="str">
        <f>VLOOKUP(H81,PELIGROS!A$2:G$445,7,0)</f>
        <v>Prevención en lesiones osteomusculares, líderes de pausas activas</v>
      </c>
      <c r="AC81" s="61" t="s">
        <v>1204</v>
      </c>
      <c r="AD81" s="94"/>
    </row>
    <row r="82" spans="1:30" ht="53.25" customHeight="1" x14ac:dyDescent="0.25">
      <c r="A82" s="86"/>
      <c r="B82" s="86"/>
      <c r="C82" s="94"/>
      <c r="D82" s="97"/>
      <c r="E82" s="100"/>
      <c r="F82" s="100"/>
      <c r="G82" s="52" t="str">
        <f>VLOOKUP(H82,PELIGROS!A$1:G$445,2,0)</f>
        <v>Higiene Muscular</v>
      </c>
      <c r="H82" s="53" t="s">
        <v>483</v>
      </c>
      <c r="I82" s="53" t="s">
        <v>1373</v>
      </c>
      <c r="J82" s="52" t="str">
        <f>VLOOKUP(H82,PELIGROS!A$2:G$445,3,0)</f>
        <v>Lesiones Musculoesqueléticas</v>
      </c>
      <c r="K82" s="61"/>
      <c r="L82" s="52" t="str">
        <f>VLOOKUP(H82,PELIGROS!A$2:G$445,4,0)</f>
        <v>N/A</v>
      </c>
      <c r="M82" s="52" t="str">
        <f>VLOOKUP(H82,PELIGROS!A$2:G$445,5,0)</f>
        <v>N/A</v>
      </c>
      <c r="N82" s="61">
        <v>2</v>
      </c>
      <c r="O82" s="62">
        <v>3</v>
      </c>
      <c r="P82" s="62">
        <v>10</v>
      </c>
      <c r="Q82" s="55">
        <f t="shared" si="21"/>
        <v>6</v>
      </c>
      <c r="R82" s="55">
        <f t="shared" si="22"/>
        <v>60</v>
      </c>
      <c r="S82" s="63" t="str">
        <f t="shared" si="23"/>
        <v>M-6</v>
      </c>
      <c r="T82" s="64" t="str">
        <f t="shared" si="20"/>
        <v>III</v>
      </c>
      <c r="U82" s="65" t="str">
        <f t="shared" si="24"/>
        <v>Mejorable</v>
      </c>
      <c r="V82" s="103"/>
      <c r="W82" s="52" t="str">
        <f>VLOOKUP(H82,PELIGROS!A$2:G$445,6,0)</f>
        <v xml:space="preserve">Enfermedades Osteomusculares
</v>
      </c>
      <c r="X82" s="61"/>
      <c r="Y82" s="61"/>
      <c r="Z82" s="61"/>
      <c r="AA82" s="68"/>
      <c r="AB82" s="52" t="str">
        <f>VLOOKUP(H82,PELIGROS!A$2:G$445,7,0)</f>
        <v>Prevención en lesiones osteomusculares, líderes de pausas activas</v>
      </c>
      <c r="AC82" s="61" t="s">
        <v>1204</v>
      </c>
      <c r="AD82" s="94"/>
    </row>
    <row r="83" spans="1:30" ht="40.5" x14ac:dyDescent="0.25">
      <c r="A83" s="86"/>
      <c r="B83" s="86"/>
      <c r="C83" s="94"/>
      <c r="D83" s="97"/>
      <c r="E83" s="100"/>
      <c r="F83" s="100"/>
      <c r="G83" s="52" t="str">
        <f>VLOOKUP(H83,PELIGROS!A$1:G$445,2,0)</f>
        <v>Superficies de trabajo irregulares o deslizantes</v>
      </c>
      <c r="H83" s="53" t="s">
        <v>597</v>
      </c>
      <c r="I83" s="53" t="s">
        <v>1374</v>
      </c>
      <c r="J83" s="52" t="str">
        <f>VLOOKUP(H83,PELIGROS!A$2:G$445,3,0)</f>
        <v>Caidas del mismo nivel, fracturas, golpe con objetos, caídas de objetos, obstrucción de rutas de evacuación</v>
      </c>
      <c r="K83" s="61"/>
      <c r="L83" s="52" t="str">
        <f>VLOOKUP(H83,PELIGROS!A$2:G$445,4,0)</f>
        <v>N/A</v>
      </c>
      <c r="M83" s="52" t="str">
        <f>VLOOKUP(H83,PELIGROS!A$2:G$445,5,0)</f>
        <v>N/A</v>
      </c>
      <c r="N83" s="61">
        <v>2</v>
      </c>
      <c r="O83" s="62">
        <v>3</v>
      </c>
      <c r="P83" s="62">
        <v>25</v>
      </c>
      <c r="Q83" s="55">
        <f t="shared" si="21"/>
        <v>6</v>
      </c>
      <c r="R83" s="55">
        <f t="shared" si="22"/>
        <v>150</v>
      </c>
      <c r="S83" s="63" t="str">
        <f t="shared" si="23"/>
        <v>M-6</v>
      </c>
      <c r="T83" s="64" t="str">
        <f t="shared" si="20"/>
        <v>II</v>
      </c>
      <c r="U83" s="65" t="str">
        <f t="shared" si="24"/>
        <v>No Aceptable o Aceptable Con Control Especifico</v>
      </c>
      <c r="V83" s="103"/>
      <c r="W83" s="52" t="str">
        <f>VLOOKUP(H83,PELIGROS!A$2:G$445,6,0)</f>
        <v>Caídas de distinto nivel</v>
      </c>
      <c r="X83" s="61"/>
      <c r="Y83" s="61"/>
      <c r="Z83" s="61"/>
      <c r="AA83" s="68"/>
      <c r="AB83" s="52" t="str">
        <f>VLOOKUP(H83,PELIGROS!A$2:G$445,7,0)</f>
        <v>Pautas Básicas en orden y aseo en el lugar de trabajo, actos y condiciones inseguras</v>
      </c>
      <c r="AC83" s="61" t="s">
        <v>1206</v>
      </c>
      <c r="AD83" s="94"/>
    </row>
    <row r="84" spans="1:30" ht="51.75" thickBot="1" x14ac:dyDescent="0.3">
      <c r="A84" s="87"/>
      <c r="B84" s="87"/>
      <c r="C84" s="95"/>
      <c r="D84" s="98"/>
      <c r="E84" s="101"/>
      <c r="F84" s="101"/>
      <c r="G84" s="52" t="str">
        <f>VLOOKUP(H84,PELIGROS!A$1:G$445,2,0)</f>
        <v>SISMOS, INCENDIOS, INUNDACIONES, TERREMOTOS, VENDAVALES, DERRUMBE</v>
      </c>
      <c r="H84" s="53" t="s">
        <v>62</v>
      </c>
      <c r="I84" s="53" t="s">
        <v>1375</v>
      </c>
      <c r="J84" s="52" t="str">
        <f>VLOOKUP(H84,PELIGROS!A$2:G$445,3,0)</f>
        <v>SISMOS, INCENDIOS, INUNDACIONES, TERREMOTOS, VENDAVALES</v>
      </c>
      <c r="K84" s="61"/>
      <c r="L84" s="52" t="str">
        <f>VLOOKUP(H84,PELIGROS!A$2:G$445,4,0)</f>
        <v>Inspecciones planeadas e inspecciones no planeadas, procedimientos de programas de seguridad y salud en el trabajo</v>
      </c>
      <c r="M84" s="52" t="str">
        <f>VLOOKUP(H84,PELIGROS!A$2:G$445,5,0)</f>
        <v>BRIGADAS DE EMERGENCIAS</v>
      </c>
      <c r="N84" s="61">
        <v>2</v>
      </c>
      <c r="O84" s="62">
        <v>1</v>
      </c>
      <c r="P84" s="62">
        <v>100</v>
      </c>
      <c r="Q84" s="55">
        <f t="shared" si="21"/>
        <v>2</v>
      </c>
      <c r="R84" s="55">
        <f t="shared" si="22"/>
        <v>200</v>
      </c>
      <c r="S84" s="63" t="str">
        <f t="shared" si="23"/>
        <v>B-2</v>
      </c>
      <c r="T84" s="64" t="str">
        <f t="shared" si="20"/>
        <v>II</v>
      </c>
      <c r="U84" s="65" t="str">
        <f t="shared" si="24"/>
        <v>No Aceptable o Aceptable Con Control Especifico</v>
      </c>
      <c r="V84" s="104"/>
      <c r="W84" s="52" t="str">
        <f>VLOOKUP(H84,PELIGROS!A$2:G$445,6,0)</f>
        <v>MUERTE</v>
      </c>
      <c r="X84" s="61"/>
      <c r="Y84" s="61"/>
      <c r="Z84" s="61"/>
      <c r="AA84" s="68" t="s">
        <v>1208</v>
      </c>
      <c r="AB84" s="52" t="str">
        <f>VLOOKUP(H84,PELIGROS!A$2:G$445,7,0)</f>
        <v>ENTRENAMIENTO DE LA BRIGADA; DIVULGACIÓN DE PLAN DE EMERGENCIA</v>
      </c>
      <c r="AC84" s="61" t="s">
        <v>1209</v>
      </c>
      <c r="AD84" s="106"/>
    </row>
    <row r="86" spans="1:30" ht="13.5" thickBot="1" x14ac:dyDescent="0.3"/>
    <row r="87" spans="1:30" ht="15.75" customHeight="1" thickBot="1" x14ac:dyDescent="0.3">
      <c r="A87" s="138" t="s">
        <v>1193</v>
      </c>
      <c r="B87" s="138"/>
      <c r="C87" s="138"/>
      <c r="D87" s="138"/>
      <c r="E87" s="138"/>
      <c r="F87" s="138"/>
      <c r="G87" s="138"/>
    </row>
    <row r="88" spans="1:30" ht="15.75" customHeight="1" thickBot="1" x14ac:dyDescent="0.3">
      <c r="A88" s="130" t="s">
        <v>1194</v>
      </c>
      <c r="B88" s="130"/>
      <c r="C88" s="130"/>
      <c r="D88" s="139" t="s">
        <v>1195</v>
      </c>
      <c r="E88" s="139"/>
      <c r="F88" s="139"/>
      <c r="G88" s="139"/>
    </row>
    <row r="89" spans="1:30" ht="15.75" customHeight="1" x14ac:dyDescent="0.25">
      <c r="A89" s="127" t="s">
        <v>1376</v>
      </c>
      <c r="B89" s="128"/>
      <c r="C89" s="129"/>
      <c r="D89" s="137" t="s">
        <v>1378</v>
      </c>
      <c r="E89" s="137"/>
      <c r="F89" s="137"/>
      <c r="G89" s="137"/>
    </row>
    <row r="90" spans="1:30" ht="15.75" customHeight="1" x14ac:dyDescent="0.25">
      <c r="A90" s="121" t="s">
        <v>1376</v>
      </c>
      <c r="B90" s="122"/>
      <c r="C90" s="123"/>
      <c r="D90" s="137" t="s">
        <v>1379</v>
      </c>
      <c r="E90" s="137"/>
      <c r="F90" s="137"/>
      <c r="G90" s="137"/>
    </row>
    <row r="91" spans="1:30" ht="15" customHeight="1" x14ac:dyDescent="0.25">
      <c r="A91" s="124" t="s">
        <v>1376</v>
      </c>
      <c r="B91" s="125"/>
      <c r="C91" s="126"/>
      <c r="D91" s="137" t="s">
        <v>1380</v>
      </c>
      <c r="E91" s="137"/>
      <c r="F91" s="137"/>
      <c r="G91" s="137"/>
    </row>
    <row r="92" spans="1:30" ht="15" customHeight="1" x14ac:dyDescent="0.25">
      <c r="A92" s="124" t="s">
        <v>1383</v>
      </c>
      <c r="B92" s="125"/>
      <c r="C92" s="126"/>
      <c r="D92" s="137" t="s">
        <v>1384</v>
      </c>
      <c r="E92" s="137"/>
      <c r="F92" s="137"/>
      <c r="G92" s="137"/>
    </row>
    <row r="93" spans="1:30" ht="15.75" customHeight="1" thickBot="1" x14ac:dyDescent="0.3">
      <c r="A93" s="118"/>
      <c r="B93" s="119"/>
      <c r="C93" s="120"/>
      <c r="D93" s="117"/>
      <c r="E93" s="117"/>
      <c r="F93" s="117"/>
      <c r="G93" s="117"/>
    </row>
  </sheetData>
  <mergeCells count="83">
    <mergeCell ref="X8:AD9"/>
    <mergeCell ref="N8:T9"/>
    <mergeCell ref="E5:G5"/>
    <mergeCell ref="C8:F9"/>
    <mergeCell ref="J8:J10"/>
    <mergeCell ref="K8:M9"/>
    <mergeCell ref="U8:U9"/>
    <mergeCell ref="V8:W9"/>
    <mergeCell ref="H10:I10"/>
    <mergeCell ref="G8:I9"/>
    <mergeCell ref="A89:C89"/>
    <mergeCell ref="A88:C88"/>
    <mergeCell ref="A8:A10"/>
    <mergeCell ref="B8:B10"/>
    <mergeCell ref="D92:G92"/>
    <mergeCell ref="A87:G87"/>
    <mergeCell ref="D88:G88"/>
    <mergeCell ref="D89:G89"/>
    <mergeCell ref="D90:G90"/>
    <mergeCell ref="D91:G91"/>
    <mergeCell ref="C11:C23"/>
    <mergeCell ref="D11:D23"/>
    <mergeCell ref="E11:E23"/>
    <mergeCell ref="F11:F23"/>
    <mergeCell ref="C37:C50"/>
    <mergeCell ref="D37:D50"/>
    <mergeCell ref="D93:G93"/>
    <mergeCell ref="A93:C93"/>
    <mergeCell ref="A90:C90"/>
    <mergeCell ref="A91:C91"/>
    <mergeCell ref="A92:C92"/>
    <mergeCell ref="V11:V23"/>
    <mergeCell ref="AC11:AC13"/>
    <mergeCell ref="AD11:AD23"/>
    <mergeCell ref="AC15:AC16"/>
    <mergeCell ref="C24:C36"/>
    <mergeCell ref="D24:D36"/>
    <mergeCell ref="E24:E36"/>
    <mergeCell ref="F24:F36"/>
    <mergeCell ref="V24:V36"/>
    <mergeCell ref="AC24:AC26"/>
    <mergeCell ref="AD24:AD36"/>
    <mergeCell ref="AC28:AC29"/>
    <mergeCell ref="E37:E50"/>
    <mergeCell ref="F37:F50"/>
    <mergeCell ref="V37:V50"/>
    <mergeCell ref="AC37:AC39"/>
    <mergeCell ref="AD37:AD50"/>
    <mergeCell ref="AC42:AC43"/>
    <mergeCell ref="C51:C59"/>
    <mergeCell ref="D51:D59"/>
    <mergeCell ref="E51:E59"/>
    <mergeCell ref="F51:F59"/>
    <mergeCell ref="V51:V59"/>
    <mergeCell ref="C60:C67"/>
    <mergeCell ref="D60:D67"/>
    <mergeCell ref="E60:E67"/>
    <mergeCell ref="F60:F67"/>
    <mergeCell ref="V60:V67"/>
    <mergeCell ref="F68:F75"/>
    <mergeCell ref="V68:V75"/>
    <mergeCell ref="AC51:AC52"/>
    <mergeCell ref="AD51:AD59"/>
    <mergeCell ref="AC54:AC55"/>
    <mergeCell ref="AC60:AC61"/>
    <mergeCell ref="AD60:AD67"/>
    <mergeCell ref="AC62:AC63"/>
    <mergeCell ref="A11:A84"/>
    <mergeCell ref="B11:B84"/>
    <mergeCell ref="AC68:AC69"/>
    <mergeCell ref="AD68:AD75"/>
    <mergeCell ref="AC70:AC71"/>
    <mergeCell ref="C76:C84"/>
    <mergeCell ref="D76:D84"/>
    <mergeCell ref="E76:E84"/>
    <mergeCell ref="F76:F84"/>
    <mergeCell ref="V76:V84"/>
    <mergeCell ref="AC76:AC77"/>
    <mergeCell ref="AD76:AD84"/>
    <mergeCell ref="AC79:AC80"/>
    <mergeCell ref="C68:C75"/>
    <mergeCell ref="D68:D75"/>
    <mergeCell ref="E68:E75"/>
  </mergeCells>
  <conditionalFormatting sqref="U1:U10 U85:U1048576">
    <cfRule type="containsText" dxfId="955" priority="181" operator="containsText" text="No Aceptable o Aceptable con Control Especifico">
      <formula>NOT(ISERROR(SEARCH("No Aceptable o Aceptable con Control Especifico",U1)))</formula>
    </cfRule>
    <cfRule type="containsText" dxfId="954" priority="182" operator="containsText" text="No Aceptable">
      <formula>NOT(ISERROR(SEARCH("No Aceptable",U1)))</formula>
    </cfRule>
    <cfRule type="containsText" dxfId="953" priority="183" operator="containsText" text="No Aceptable o Aceptable con Control Especifico">
      <formula>NOT(ISERROR(SEARCH("No Aceptable o Aceptable con Control Especifico",U1)))</formula>
    </cfRule>
  </conditionalFormatting>
  <conditionalFormatting sqref="T1:T10 T85:T1048576">
    <cfRule type="cellIs" dxfId="952" priority="180" operator="equal">
      <formula>"II"</formula>
    </cfRule>
  </conditionalFormatting>
  <conditionalFormatting sqref="P11:P20 P41:P47 P22:P33 P35:P39 P49:P59">
    <cfRule type="cellIs" priority="82" stopIfTrue="1" operator="equal">
      <formula>"10, 25, 50, 100"</formula>
    </cfRule>
  </conditionalFormatting>
  <conditionalFormatting sqref="T11:T20 T41:T47 T22:T33 T35:T39 T49:T59">
    <cfRule type="cellIs" dxfId="951" priority="78" stopIfTrue="1" operator="equal">
      <formula>"IV"</formula>
    </cfRule>
    <cfRule type="cellIs" dxfId="950" priority="79" stopIfTrue="1" operator="equal">
      <formula>"III"</formula>
    </cfRule>
    <cfRule type="cellIs" dxfId="949" priority="80" stopIfTrue="1" operator="equal">
      <formula>"II"</formula>
    </cfRule>
    <cfRule type="cellIs" dxfId="948" priority="81" stopIfTrue="1" operator="equal">
      <formula>"I"</formula>
    </cfRule>
  </conditionalFormatting>
  <conditionalFormatting sqref="U11:U20 U41:U47 U22:U33 U35:U39 U49:U59">
    <cfRule type="cellIs" dxfId="947" priority="76" stopIfTrue="1" operator="equal">
      <formula>"No Aceptable"</formula>
    </cfRule>
    <cfRule type="cellIs" dxfId="946" priority="77" stopIfTrue="1" operator="equal">
      <formula>"Aceptable"</formula>
    </cfRule>
  </conditionalFormatting>
  <conditionalFormatting sqref="U11:U20 U41:U47 U22:U33 U35:U39 U49:U59">
    <cfRule type="cellIs" dxfId="945" priority="75" stopIfTrue="1" operator="equal">
      <formula>"No Aceptable o Aceptable Con Control Especifico"</formula>
    </cfRule>
  </conditionalFormatting>
  <conditionalFormatting sqref="U11:U20 U41:U47 U22:U33 U35:U39 U49:U59">
    <cfRule type="containsText" dxfId="944" priority="74" stopIfTrue="1" operator="containsText" text="Mejorable">
      <formula>NOT(ISERROR(SEARCH("Mejorable",U11)))</formula>
    </cfRule>
  </conditionalFormatting>
  <conditionalFormatting sqref="P40">
    <cfRule type="cellIs" priority="73" stopIfTrue="1" operator="equal">
      <formula>"10, 25, 50, 100"</formula>
    </cfRule>
  </conditionalFormatting>
  <conditionalFormatting sqref="T40">
    <cfRule type="cellIs" dxfId="943" priority="69" stopIfTrue="1" operator="equal">
      <formula>"IV"</formula>
    </cfRule>
    <cfRule type="cellIs" dxfId="942" priority="70" stopIfTrue="1" operator="equal">
      <formula>"III"</formula>
    </cfRule>
    <cfRule type="cellIs" dxfId="941" priority="71" stopIfTrue="1" operator="equal">
      <formula>"II"</formula>
    </cfRule>
    <cfRule type="cellIs" dxfId="940" priority="72" stopIfTrue="1" operator="equal">
      <formula>"I"</formula>
    </cfRule>
  </conditionalFormatting>
  <conditionalFormatting sqref="U40">
    <cfRule type="cellIs" dxfId="939" priority="67" stopIfTrue="1" operator="equal">
      <formula>"No Aceptable"</formula>
    </cfRule>
    <cfRule type="cellIs" dxfId="938" priority="68" stopIfTrue="1" operator="equal">
      <formula>"Aceptable"</formula>
    </cfRule>
  </conditionalFormatting>
  <conditionalFormatting sqref="U40">
    <cfRule type="cellIs" dxfId="937" priority="66" stopIfTrue="1" operator="equal">
      <formula>"No Aceptable o Aceptable Con Control Especifico"</formula>
    </cfRule>
  </conditionalFormatting>
  <conditionalFormatting sqref="U40">
    <cfRule type="containsText" dxfId="936" priority="65" stopIfTrue="1" operator="containsText" text="Mejorable">
      <formula>NOT(ISERROR(SEARCH("Mejorable",U40)))</formula>
    </cfRule>
  </conditionalFormatting>
  <conditionalFormatting sqref="P60:P67">
    <cfRule type="cellIs" priority="64" stopIfTrue="1" operator="equal">
      <formula>"10, 25, 50, 100"</formula>
    </cfRule>
  </conditionalFormatting>
  <conditionalFormatting sqref="T60:T67">
    <cfRule type="cellIs" dxfId="935" priority="60" stopIfTrue="1" operator="equal">
      <formula>"IV"</formula>
    </cfRule>
    <cfRule type="cellIs" dxfId="934" priority="61" stopIfTrue="1" operator="equal">
      <formula>"III"</formula>
    </cfRule>
    <cfRule type="cellIs" dxfId="933" priority="62" stopIfTrue="1" operator="equal">
      <formula>"II"</formula>
    </cfRule>
    <cfRule type="cellIs" dxfId="932" priority="63" stopIfTrue="1" operator="equal">
      <formula>"I"</formula>
    </cfRule>
  </conditionalFormatting>
  <conditionalFormatting sqref="U60:U67">
    <cfRule type="cellIs" dxfId="931" priority="58" stopIfTrue="1" operator="equal">
      <formula>"No Aceptable"</formula>
    </cfRule>
    <cfRule type="cellIs" dxfId="930" priority="59" stopIfTrue="1" operator="equal">
      <formula>"Aceptable"</formula>
    </cfRule>
  </conditionalFormatting>
  <conditionalFormatting sqref="U60:U67">
    <cfRule type="cellIs" dxfId="929" priority="57" stopIfTrue="1" operator="equal">
      <formula>"No Aceptable o Aceptable Con Control Especifico"</formula>
    </cfRule>
  </conditionalFormatting>
  <conditionalFormatting sqref="U60:U67">
    <cfRule type="containsText" dxfId="928" priority="56" stopIfTrue="1" operator="containsText" text="Mejorable">
      <formula>NOT(ISERROR(SEARCH("Mejorable",U60)))</formula>
    </cfRule>
  </conditionalFormatting>
  <conditionalFormatting sqref="T68:T75">
    <cfRule type="cellIs" dxfId="927" priority="52" stopIfTrue="1" operator="equal">
      <formula>"IV"</formula>
    </cfRule>
    <cfRule type="cellIs" dxfId="926" priority="53" stopIfTrue="1" operator="equal">
      <formula>"III"</formula>
    </cfRule>
    <cfRule type="cellIs" dxfId="925" priority="54" stopIfTrue="1" operator="equal">
      <formula>"II"</formula>
    </cfRule>
    <cfRule type="cellIs" dxfId="924" priority="55" stopIfTrue="1" operator="equal">
      <formula>"I"</formula>
    </cfRule>
  </conditionalFormatting>
  <conditionalFormatting sqref="U68:U75">
    <cfRule type="cellIs" dxfId="923" priority="50" stopIfTrue="1" operator="equal">
      <formula>"No Aceptable"</formula>
    </cfRule>
    <cfRule type="cellIs" dxfId="922" priority="51" stopIfTrue="1" operator="equal">
      <formula>"Aceptable"</formula>
    </cfRule>
  </conditionalFormatting>
  <conditionalFormatting sqref="U68:U75">
    <cfRule type="cellIs" dxfId="921" priority="49" stopIfTrue="1" operator="equal">
      <formula>"No Aceptable o Aceptable Con Control Especifico"</formula>
    </cfRule>
  </conditionalFormatting>
  <conditionalFormatting sqref="U68:U75">
    <cfRule type="containsText" dxfId="920" priority="48" stopIfTrue="1" operator="containsText" text="Mejorable">
      <formula>NOT(ISERROR(SEARCH("Mejorable",U68)))</formula>
    </cfRule>
  </conditionalFormatting>
  <conditionalFormatting sqref="P68:P75">
    <cfRule type="cellIs" priority="47" stopIfTrue="1" operator="equal">
      <formula>"10, 25, 50, 100"</formula>
    </cfRule>
  </conditionalFormatting>
  <conditionalFormatting sqref="T76:T77 T79:T84">
    <cfRule type="cellIs" dxfId="919" priority="43" stopIfTrue="1" operator="equal">
      <formula>"IV"</formula>
    </cfRule>
    <cfRule type="cellIs" dxfId="918" priority="44" stopIfTrue="1" operator="equal">
      <formula>"III"</formula>
    </cfRule>
    <cfRule type="cellIs" dxfId="917" priority="45" stopIfTrue="1" operator="equal">
      <formula>"II"</formula>
    </cfRule>
    <cfRule type="cellIs" dxfId="916" priority="46" stopIfTrue="1" operator="equal">
      <formula>"I"</formula>
    </cfRule>
  </conditionalFormatting>
  <conditionalFormatting sqref="U76:U77 U79:U84">
    <cfRule type="cellIs" dxfId="915" priority="41" stopIfTrue="1" operator="equal">
      <formula>"No Aceptable"</formula>
    </cfRule>
    <cfRule type="cellIs" dxfId="914" priority="42" stopIfTrue="1" operator="equal">
      <formula>"Aceptable"</formula>
    </cfRule>
  </conditionalFormatting>
  <conditionalFormatting sqref="U76:U77 U79:U84">
    <cfRule type="cellIs" dxfId="913" priority="40" stopIfTrue="1" operator="equal">
      <formula>"No Aceptable o Aceptable Con Control Especifico"</formula>
    </cfRule>
  </conditionalFormatting>
  <conditionalFormatting sqref="U76:U77 U79:U84">
    <cfRule type="containsText" dxfId="912" priority="39" stopIfTrue="1" operator="containsText" text="Mejorable">
      <formula>NOT(ISERROR(SEARCH("Mejorable",U76)))</formula>
    </cfRule>
  </conditionalFormatting>
  <conditionalFormatting sqref="P78">
    <cfRule type="cellIs" priority="38" stopIfTrue="1" operator="equal">
      <formula>"10, 25, 50, 100"</formula>
    </cfRule>
  </conditionalFormatting>
  <conditionalFormatting sqref="T78">
    <cfRule type="cellIs" dxfId="911" priority="34" stopIfTrue="1" operator="equal">
      <formula>"IV"</formula>
    </cfRule>
    <cfRule type="cellIs" dxfId="910" priority="35" stopIfTrue="1" operator="equal">
      <formula>"III"</formula>
    </cfRule>
    <cfRule type="cellIs" dxfId="909" priority="36" stopIfTrue="1" operator="equal">
      <formula>"II"</formula>
    </cfRule>
    <cfRule type="cellIs" dxfId="908" priority="37" stopIfTrue="1" operator="equal">
      <formula>"I"</formula>
    </cfRule>
  </conditionalFormatting>
  <conditionalFormatting sqref="U78">
    <cfRule type="cellIs" dxfId="907" priority="32" stopIfTrue="1" operator="equal">
      <formula>"No Aceptable"</formula>
    </cfRule>
    <cfRule type="cellIs" dxfId="906" priority="33" stopIfTrue="1" operator="equal">
      <formula>"Aceptable"</formula>
    </cfRule>
  </conditionalFormatting>
  <conditionalFormatting sqref="U78">
    <cfRule type="cellIs" dxfId="905" priority="31" stopIfTrue="1" operator="equal">
      <formula>"No Aceptable o Aceptable Con Control Especifico"</formula>
    </cfRule>
  </conditionalFormatting>
  <conditionalFormatting sqref="U78">
    <cfRule type="containsText" dxfId="904" priority="30" stopIfTrue="1" operator="containsText" text="Mejorable">
      <formula>NOT(ISERROR(SEARCH("Mejorable",U78)))</formula>
    </cfRule>
  </conditionalFormatting>
  <conditionalFormatting sqref="P76:P77">
    <cfRule type="cellIs" priority="29" stopIfTrue="1" operator="equal">
      <formula>"10, 25, 50, 100"</formula>
    </cfRule>
  </conditionalFormatting>
  <conditionalFormatting sqref="P79:P84">
    <cfRule type="cellIs" priority="28" stopIfTrue="1" operator="equal">
      <formula>"10, 25, 50, 100"</formula>
    </cfRule>
  </conditionalFormatting>
  <conditionalFormatting sqref="P21">
    <cfRule type="cellIs" priority="27" stopIfTrue="1" operator="equal">
      <formula>"10, 25, 50, 100"</formula>
    </cfRule>
  </conditionalFormatting>
  <conditionalFormatting sqref="T21">
    <cfRule type="cellIs" dxfId="903" priority="23" stopIfTrue="1" operator="equal">
      <formula>"IV"</formula>
    </cfRule>
    <cfRule type="cellIs" dxfId="902" priority="24" stopIfTrue="1" operator="equal">
      <formula>"III"</formula>
    </cfRule>
    <cfRule type="cellIs" dxfId="901" priority="25" stopIfTrue="1" operator="equal">
      <formula>"II"</formula>
    </cfRule>
    <cfRule type="cellIs" dxfId="900" priority="26" stopIfTrue="1" operator="equal">
      <formula>"I"</formula>
    </cfRule>
  </conditionalFormatting>
  <conditionalFormatting sqref="U21">
    <cfRule type="cellIs" dxfId="899" priority="21" stopIfTrue="1" operator="equal">
      <formula>"No Aceptable"</formula>
    </cfRule>
    <cfRule type="cellIs" dxfId="898" priority="22" stopIfTrue="1" operator="equal">
      <formula>"Aceptable"</formula>
    </cfRule>
  </conditionalFormatting>
  <conditionalFormatting sqref="U21">
    <cfRule type="cellIs" dxfId="897" priority="20" stopIfTrue="1" operator="equal">
      <formula>"No Aceptable o Aceptable Con Control Especifico"</formula>
    </cfRule>
  </conditionalFormatting>
  <conditionalFormatting sqref="U21">
    <cfRule type="containsText" dxfId="896" priority="19" stopIfTrue="1" operator="containsText" text="Mejorable">
      <formula>NOT(ISERROR(SEARCH("Mejorable",U21)))</formula>
    </cfRule>
  </conditionalFormatting>
  <conditionalFormatting sqref="P34">
    <cfRule type="cellIs" priority="18" stopIfTrue="1" operator="equal">
      <formula>"10, 25, 50, 100"</formula>
    </cfRule>
  </conditionalFormatting>
  <conditionalFormatting sqref="T34">
    <cfRule type="cellIs" dxfId="895" priority="14" stopIfTrue="1" operator="equal">
      <formula>"IV"</formula>
    </cfRule>
    <cfRule type="cellIs" dxfId="894" priority="15" stopIfTrue="1" operator="equal">
      <formula>"III"</formula>
    </cfRule>
    <cfRule type="cellIs" dxfId="893" priority="16" stopIfTrue="1" operator="equal">
      <formula>"II"</formula>
    </cfRule>
    <cfRule type="cellIs" dxfId="892" priority="17" stopIfTrue="1" operator="equal">
      <formula>"I"</formula>
    </cfRule>
  </conditionalFormatting>
  <conditionalFormatting sqref="U34">
    <cfRule type="cellIs" dxfId="891" priority="12" stopIfTrue="1" operator="equal">
      <formula>"No Aceptable"</formula>
    </cfRule>
    <cfRule type="cellIs" dxfId="890" priority="13" stopIfTrue="1" operator="equal">
      <formula>"Aceptable"</formula>
    </cfRule>
  </conditionalFormatting>
  <conditionalFormatting sqref="U34">
    <cfRule type="cellIs" dxfId="889" priority="11" stopIfTrue="1" operator="equal">
      <formula>"No Aceptable o Aceptable Con Control Especifico"</formula>
    </cfRule>
  </conditionalFormatting>
  <conditionalFormatting sqref="U34">
    <cfRule type="containsText" dxfId="888" priority="10" stopIfTrue="1" operator="containsText" text="Mejorable">
      <formula>NOT(ISERROR(SEARCH("Mejorable",U34)))</formula>
    </cfRule>
  </conditionalFormatting>
  <conditionalFormatting sqref="P48">
    <cfRule type="cellIs" priority="9" stopIfTrue="1" operator="equal">
      <formula>"10, 25, 50, 100"</formula>
    </cfRule>
  </conditionalFormatting>
  <conditionalFormatting sqref="T48">
    <cfRule type="cellIs" dxfId="887" priority="5" stopIfTrue="1" operator="equal">
      <formula>"IV"</formula>
    </cfRule>
    <cfRule type="cellIs" dxfId="886" priority="6" stopIfTrue="1" operator="equal">
      <formula>"III"</formula>
    </cfRule>
    <cfRule type="cellIs" dxfId="885" priority="7" stopIfTrue="1" operator="equal">
      <formula>"II"</formula>
    </cfRule>
    <cfRule type="cellIs" dxfId="884" priority="8" stopIfTrue="1" operator="equal">
      <formula>"I"</formula>
    </cfRule>
  </conditionalFormatting>
  <conditionalFormatting sqref="U48">
    <cfRule type="cellIs" dxfId="883" priority="3" stopIfTrue="1" operator="equal">
      <formula>"No Aceptable"</formula>
    </cfRule>
    <cfRule type="cellIs" dxfId="882" priority="4" stopIfTrue="1" operator="equal">
      <formula>"Aceptable"</formula>
    </cfRule>
  </conditionalFormatting>
  <conditionalFormatting sqref="U48">
    <cfRule type="cellIs" dxfId="881" priority="2" stopIfTrue="1" operator="equal">
      <formula>"No Aceptable o Aceptable Con Control Especifico"</formula>
    </cfRule>
  </conditionalFormatting>
  <conditionalFormatting sqref="U48">
    <cfRule type="containsText" dxfId="880" priority="1" stopIfTrue="1" operator="containsText" text="Mejorable">
      <formula>NOT(ISERROR(SEARCH("Mejorable",U48)))</formula>
    </cfRule>
  </conditionalFormatting>
  <dataValidations count="2">
    <dataValidation type="whole" allowBlank="1" showInputMessage="1" showErrorMessage="1" prompt="1 Esporadica (EE)_x000a_2 Ocasional (EO)_x000a_3 Frecuente (EF)_x000a_4 continua (EC)" sqref="O11:O8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H11:H20 H22:H33 H35:H47 H49:H84</xm:sqref>
        </x14:dataValidation>
        <x14:dataValidation type="list" allowBlank="1" showInputMessage="1" showErrorMessage="1">
          <x14:formula1>
            <xm:f>[1]Hoja2!#REF!</xm:f>
          </x14:formula1>
          <xm:sqref>E11 E24 E37 E51 E60 E68 E76</xm:sqref>
        </x14:dataValidation>
        <x14:dataValidation type="list" allowBlank="1" showInputMessage="1" showErrorMessage="1">
          <x14:formula1>
            <xm:f>PELIGROS!$A$2:$A$445</xm:f>
          </x14:formula1>
          <xm:sqref>H21 H34 H48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5" t="s">
        <v>1094</v>
      </c>
      <c r="B1" s="36" t="s">
        <v>1095</v>
      </c>
      <c r="C1" s="36" t="s">
        <v>1096</v>
      </c>
    </row>
    <row r="2" spans="1:3" x14ac:dyDescent="0.25">
      <c r="A2" s="32" t="s">
        <v>1017</v>
      </c>
      <c r="B2" s="37"/>
      <c r="C2" s="37"/>
    </row>
    <row r="3" spans="1:3" ht="165" x14ac:dyDescent="0.25">
      <c r="A3" s="32" t="s">
        <v>1018</v>
      </c>
      <c r="B3" s="37" t="s">
        <v>1185</v>
      </c>
      <c r="C3" s="37" t="s">
        <v>1184</v>
      </c>
    </row>
    <row r="4" spans="1:3" x14ac:dyDescent="0.25">
      <c r="A4" s="32" t="s">
        <v>1079</v>
      </c>
      <c r="B4" s="37"/>
      <c r="C4" s="37"/>
    </row>
    <row r="5" spans="1:3" x14ac:dyDescent="0.25">
      <c r="A5" s="32" t="s">
        <v>1078</v>
      </c>
      <c r="B5" s="37"/>
      <c r="C5" s="37"/>
    </row>
    <row r="6" spans="1:3" x14ac:dyDescent="0.25">
      <c r="A6" s="32" t="s">
        <v>1080</v>
      </c>
      <c r="B6" s="37"/>
      <c r="C6" s="37"/>
    </row>
    <row r="7" spans="1:3" x14ac:dyDescent="0.25">
      <c r="A7" s="32" t="s">
        <v>1081</v>
      </c>
      <c r="B7" s="37"/>
      <c r="C7" s="37"/>
    </row>
    <row r="8" spans="1:3" x14ac:dyDescent="0.25">
      <c r="A8" s="32" t="s">
        <v>1019</v>
      </c>
      <c r="B8" s="37"/>
      <c r="C8" s="37"/>
    </row>
    <row r="9" spans="1:3" x14ac:dyDescent="0.25">
      <c r="A9" s="32" t="s">
        <v>1020</v>
      </c>
      <c r="B9" s="37"/>
      <c r="C9" s="37"/>
    </row>
    <row r="10" spans="1:3" ht="90" x14ac:dyDescent="0.25">
      <c r="A10" s="32" t="s">
        <v>1021</v>
      </c>
      <c r="B10" s="37" t="s">
        <v>1178</v>
      </c>
      <c r="C10" s="37" t="s">
        <v>1179</v>
      </c>
    </row>
    <row r="11" spans="1:3" ht="105" x14ac:dyDescent="0.25">
      <c r="A11" s="32" t="s">
        <v>1022</v>
      </c>
      <c r="B11" s="37" t="s">
        <v>1180</v>
      </c>
      <c r="C11" s="37" t="s">
        <v>1181</v>
      </c>
    </row>
    <row r="12" spans="1:3" ht="120" x14ac:dyDescent="0.25">
      <c r="A12" s="32" t="s">
        <v>1023</v>
      </c>
      <c r="B12" s="37" t="s">
        <v>1182</v>
      </c>
      <c r="C12" s="37" t="s">
        <v>1183</v>
      </c>
    </row>
    <row r="13" spans="1:3" ht="75" x14ac:dyDescent="0.25">
      <c r="A13" s="32" t="s">
        <v>1024</v>
      </c>
      <c r="B13" s="37" t="s">
        <v>1176</v>
      </c>
      <c r="C13" s="37" t="s">
        <v>1177</v>
      </c>
    </row>
    <row r="14" spans="1:3" x14ac:dyDescent="0.25">
      <c r="A14" s="32" t="s">
        <v>1025</v>
      </c>
      <c r="B14" s="37"/>
      <c r="C14" s="37"/>
    </row>
    <row r="15" spans="1:3" ht="165" x14ac:dyDescent="0.25">
      <c r="A15" s="32" t="s">
        <v>1026</v>
      </c>
      <c r="B15" s="37" t="s">
        <v>1174</v>
      </c>
      <c r="C15" s="37" t="s">
        <v>1175</v>
      </c>
    </row>
    <row r="16" spans="1:3" x14ac:dyDescent="0.25">
      <c r="A16" s="32" t="s">
        <v>1027</v>
      </c>
      <c r="B16" s="37"/>
      <c r="C16" s="37"/>
    </row>
    <row r="17" spans="1:3" ht="240" x14ac:dyDescent="0.25">
      <c r="A17" s="32" t="s">
        <v>1171</v>
      </c>
      <c r="B17" s="37" t="s">
        <v>1172</v>
      </c>
      <c r="C17" s="37" t="s">
        <v>1173</v>
      </c>
    </row>
    <row r="18" spans="1:3" ht="180" x14ac:dyDescent="0.25">
      <c r="A18" s="33" t="s">
        <v>1165</v>
      </c>
      <c r="B18" s="37" t="s">
        <v>1167</v>
      </c>
      <c r="C18" s="37" t="s">
        <v>1168</v>
      </c>
    </row>
    <row r="19" spans="1:3" ht="105" x14ac:dyDescent="0.25">
      <c r="A19" s="33" t="s">
        <v>1166</v>
      </c>
      <c r="B19" s="37" t="s">
        <v>1170</v>
      </c>
      <c r="C19" s="37" t="s">
        <v>1169</v>
      </c>
    </row>
    <row r="20" spans="1:3" x14ac:dyDescent="0.25">
      <c r="A20" s="32" t="s">
        <v>1028</v>
      </c>
      <c r="B20" s="37"/>
      <c r="C20" s="37"/>
    </row>
    <row r="21" spans="1:3" x14ac:dyDescent="0.25">
      <c r="A21" s="32" t="s">
        <v>1029</v>
      </c>
      <c r="B21" s="37"/>
      <c r="C21" s="37"/>
    </row>
    <row r="22" spans="1:3" x14ac:dyDescent="0.25">
      <c r="A22" s="32" t="s">
        <v>1030</v>
      </c>
      <c r="B22" s="37"/>
      <c r="C22" s="37"/>
    </row>
    <row r="23" spans="1:3" ht="90" x14ac:dyDescent="0.25">
      <c r="A23" s="32" t="s">
        <v>1031</v>
      </c>
      <c r="B23" s="37" t="s">
        <v>1163</v>
      </c>
      <c r="C23" s="37" t="s">
        <v>1164</v>
      </c>
    </row>
    <row r="24" spans="1:3" ht="90" x14ac:dyDescent="0.25">
      <c r="A24" s="32" t="s">
        <v>1032</v>
      </c>
      <c r="B24" s="37" t="s">
        <v>1161</v>
      </c>
      <c r="C24" s="37" t="s">
        <v>1162</v>
      </c>
    </row>
    <row r="25" spans="1:3" ht="105" x14ac:dyDescent="0.25">
      <c r="A25" s="32" t="s">
        <v>1033</v>
      </c>
      <c r="B25" s="37" t="s">
        <v>1157</v>
      </c>
      <c r="C25" s="37" t="s">
        <v>1158</v>
      </c>
    </row>
    <row r="26" spans="1:3" ht="75" x14ac:dyDescent="0.25">
      <c r="A26" s="32" t="s">
        <v>1034</v>
      </c>
      <c r="B26" s="37" t="s">
        <v>1159</v>
      </c>
      <c r="C26" s="37" t="s">
        <v>1160</v>
      </c>
    </row>
    <row r="27" spans="1:3" ht="105" x14ac:dyDescent="0.25">
      <c r="A27" s="32" t="s">
        <v>1035</v>
      </c>
      <c r="B27" s="37" t="s">
        <v>1156</v>
      </c>
      <c r="C27" s="37" t="s">
        <v>1155</v>
      </c>
    </row>
    <row r="28" spans="1:3" x14ac:dyDescent="0.25">
      <c r="A28" s="32" t="s">
        <v>1082</v>
      </c>
      <c r="B28" s="37"/>
      <c r="C28" s="37"/>
    </row>
    <row r="29" spans="1:3" x14ac:dyDescent="0.25">
      <c r="A29" s="32" t="s">
        <v>1083</v>
      </c>
      <c r="B29" s="37"/>
      <c r="C29" s="37"/>
    </row>
    <row r="30" spans="1:3" x14ac:dyDescent="0.25">
      <c r="A30" s="32" t="s">
        <v>1084</v>
      </c>
      <c r="B30" s="37"/>
      <c r="C30" s="37"/>
    </row>
    <row r="31" spans="1:3" x14ac:dyDescent="0.25">
      <c r="A31" s="32" t="s">
        <v>1085</v>
      </c>
      <c r="B31" s="37"/>
      <c r="C31" s="37"/>
    </row>
    <row r="32" spans="1:3" ht="105" x14ac:dyDescent="0.25">
      <c r="A32" s="32" t="s">
        <v>1036</v>
      </c>
      <c r="B32" s="37" t="s">
        <v>1154</v>
      </c>
      <c r="C32" s="37" t="s">
        <v>1153</v>
      </c>
    </row>
    <row r="33" spans="1:3" ht="90" x14ac:dyDescent="0.25">
      <c r="A33" s="32" t="s">
        <v>1037</v>
      </c>
      <c r="B33" s="37" t="s">
        <v>1149</v>
      </c>
      <c r="C33" s="37" t="s">
        <v>1150</v>
      </c>
    </row>
    <row r="34" spans="1:3" ht="105" x14ac:dyDescent="0.25">
      <c r="A34" s="32" t="s">
        <v>1038</v>
      </c>
      <c r="B34" s="37" t="s">
        <v>1152</v>
      </c>
      <c r="C34" s="37" t="s">
        <v>1151</v>
      </c>
    </row>
    <row r="35" spans="1:3" x14ac:dyDescent="0.25">
      <c r="A35" s="32" t="s">
        <v>1086</v>
      </c>
      <c r="B35" s="37"/>
      <c r="C35" s="37"/>
    </row>
    <row r="36" spans="1:3" x14ac:dyDescent="0.25">
      <c r="A36" s="32" t="s">
        <v>1087</v>
      </c>
      <c r="B36" s="37"/>
      <c r="C36" s="37"/>
    </row>
    <row r="37" spans="1:3" x14ac:dyDescent="0.25">
      <c r="A37" s="32" t="s">
        <v>1088</v>
      </c>
      <c r="B37" s="37"/>
      <c r="C37" s="37"/>
    </row>
    <row r="38" spans="1:3" ht="135" x14ac:dyDescent="0.25">
      <c r="A38" s="33" t="s">
        <v>1039</v>
      </c>
      <c r="B38" s="37" t="s">
        <v>1147</v>
      </c>
      <c r="C38" s="37" t="s">
        <v>1148</v>
      </c>
    </row>
    <row r="39" spans="1:3" x14ac:dyDescent="0.25">
      <c r="A39" s="32" t="s">
        <v>1040</v>
      </c>
      <c r="B39" s="37"/>
      <c r="C39" s="37"/>
    </row>
    <row r="40" spans="1:3" x14ac:dyDescent="0.25">
      <c r="A40" s="32" t="s">
        <v>1089</v>
      </c>
      <c r="B40" s="37"/>
      <c r="C40" s="37"/>
    </row>
    <row r="41" spans="1:3" x14ac:dyDescent="0.25">
      <c r="A41" s="32" t="s">
        <v>1090</v>
      </c>
      <c r="B41" s="37"/>
      <c r="C41" s="37"/>
    </row>
    <row r="42" spans="1:3" ht="30" x14ac:dyDescent="0.25">
      <c r="A42" s="33" t="s">
        <v>1091</v>
      </c>
      <c r="B42" s="37"/>
      <c r="C42" s="37"/>
    </row>
    <row r="43" spans="1:3" ht="30" x14ac:dyDescent="0.25">
      <c r="A43" s="33" t="s">
        <v>1092</v>
      </c>
      <c r="B43" s="37"/>
      <c r="C43" s="37"/>
    </row>
    <row r="44" spans="1:3" ht="165" x14ac:dyDescent="0.25">
      <c r="A44" s="32" t="s">
        <v>1041</v>
      </c>
      <c r="B44" s="37" t="s">
        <v>1146</v>
      </c>
      <c r="C44" s="37" t="s">
        <v>1145</v>
      </c>
    </row>
    <row r="45" spans="1:3" ht="105" x14ac:dyDescent="0.25">
      <c r="A45" s="32" t="s">
        <v>1042</v>
      </c>
      <c r="B45" s="37" t="s">
        <v>1143</v>
      </c>
      <c r="C45" s="37" t="s">
        <v>1144</v>
      </c>
    </row>
    <row r="46" spans="1:3" ht="135" x14ac:dyDescent="0.25">
      <c r="A46" s="32" t="s">
        <v>1043</v>
      </c>
      <c r="B46" s="37" t="s">
        <v>1142</v>
      </c>
      <c r="C46" s="37" t="s">
        <v>1141</v>
      </c>
    </row>
    <row r="47" spans="1:3" ht="225" x14ac:dyDescent="0.25">
      <c r="A47" s="33" t="s">
        <v>1044</v>
      </c>
      <c r="B47" s="37" t="s">
        <v>1139</v>
      </c>
      <c r="C47" s="37" t="s">
        <v>1140</v>
      </c>
    </row>
    <row r="48" spans="1:3" ht="225" x14ac:dyDescent="0.25">
      <c r="A48" s="32" t="s">
        <v>1045</v>
      </c>
      <c r="B48" s="37" t="s">
        <v>1135</v>
      </c>
      <c r="C48" s="37" t="s">
        <v>1136</v>
      </c>
    </row>
    <row r="49" spans="1:3" ht="135" x14ac:dyDescent="0.25">
      <c r="A49" s="32" t="s">
        <v>1046</v>
      </c>
      <c r="B49" s="37" t="s">
        <v>1137</v>
      </c>
      <c r="C49" s="37" t="s">
        <v>1138</v>
      </c>
    </row>
    <row r="50" spans="1:3" ht="120" x14ac:dyDescent="0.25">
      <c r="A50" s="32" t="s">
        <v>1047</v>
      </c>
      <c r="B50" s="37" t="s">
        <v>1134</v>
      </c>
      <c r="C50" s="37" t="s">
        <v>1133</v>
      </c>
    </row>
    <row r="51" spans="1:3" x14ac:dyDescent="0.25">
      <c r="A51" s="32" t="s">
        <v>1186</v>
      </c>
      <c r="B51" s="37"/>
      <c r="C51" s="37"/>
    </row>
    <row r="52" spans="1:3" ht="270" x14ac:dyDescent="0.25">
      <c r="A52" s="32" t="s">
        <v>1048</v>
      </c>
      <c r="B52" s="37" t="s">
        <v>1131</v>
      </c>
      <c r="C52" s="37" t="s">
        <v>1132</v>
      </c>
    </row>
    <row r="53" spans="1:3" x14ac:dyDescent="0.25">
      <c r="A53" s="32" t="s">
        <v>1049</v>
      </c>
      <c r="B53" s="37"/>
      <c r="C53" s="37"/>
    </row>
    <row r="54" spans="1:3" x14ac:dyDescent="0.25">
      <c r="A54" s="32" t="s">
        <v>1050</v>
      </c>
      <c r="B54" s="37"/>
      <c r="C54" s="37"/>
    </row>
    <row r="55" spans="1:3" x14ac:dyDescent="0.25">
      <c r="A55" s="32" t="s">
        <v>1051</v>
      </c>
      <c r="B55" s="37"/>
      <c r="C55" s="37"/>
    </row>
    <row r="56" spans="1:3" ht="135" x14ac:dyDescent="0.25">
      <c r="A56" s="32" t="s">
        <v>1052</v>
      </c>
      <c r="B56" s="37" t="s">
        <v>1130</v>
      </c>
      <c r="C56" s="37" t="s">
        <v>1129</v>
      </c>
    </row>
    <row r="57" spans="1:3" ht="120" x14ac:dyDescent="0.25">
      <c r="A57" s="32" t="s">
        <v>1053</v>
      </c>
      <c r="B57" s="37" t="s">
        <v>1128</v>
      </c>
      <c r="C57" s="37" t="s">
        <v>1127</v>
      </c>
    </row>
    <row r="58" spans="1:3" ht="120" x14ac:dyDescent="0.25">
      <c r="A58" s="32" t="s">
        <v>1054</v>
      </c>
      <c r="B58" s="37" t="s">
        <v>1126</v>
      </c>
      <c r="C58" s="37" t="s">
        <v>1125</v>
      </c>
    </row>
    <row r="59" spans="1:3" ht="135" x14ac:dyDescent="0.25">
      <c r="A59" s="32" t="s">
        <v>1055</v>
      </c>
      <c r="B59" s="37" t="s">
        <v>1124</v>
      </c>
      <c r="C59" s="37" t="s">
        <v>1123</v>
      </c>
    </row>
    <row r="60" spans="1:3" ht="60" x14ac:dyDescent="0.25">
      <c r="A60" s="32" t="s">
        <v>1056</v>
      </c>
      <c r="B60" s="37" t="s">
        <v>1122</v>
      </c>
      <c r="C60" s="37" t="s">
        <v>1121</v>
      </c>
    </row>
    <row r="61" spans="1:3" ht="150" x14ac:dyDescent="0.25">
      <c r="A61" s="32" t="s">
        <v>1057</v>
      </c>
      <c r="B61" s="37" t="s">
        <v>1119</v>
      </c>
      <c r="C61" s="37" t="s">
        <v>1120</v>
      </c>
    </row>
    <row r="62" spans="1:3" ht="165" x14ac:dyDescent="0.25">
      <c r="A62" s="32" t="s">
        <v>1058</v>
      </c>
      <c r="B62" s="37" t="s">
        <v>1115</v>
      </c>
      <c r="C62" s="37" t="s">
        <v>1116</v>
      </c>
    </row>
    <row r="63" spans="1:3" ht="90" x14ac:dyDescent="0.25">
      <c r="A63" s="32" t="s">
        <v>1059</v>
      </c>
      <c r="B63" s="37" t="s">
        <v>1118</v>
      </c>
      <c r="C63" s="37" t="s">
        <v>1117</v>
      </c>
    </row>
    <row r="64" spans="1:3" x14ac:dyDescent="0.25">
      <c r="A64" s="32" t="s">
        <v>1093</v>
      </c>
      <c r="B64" s="37"/>
      <c r="C64" s="37"/>
    </row>
    <row r="65" spans="1:3" ht="105" x14ac:dyDescent="0.25">
      <c r="A65" s="32" t="s">
        <v>1060</v>
      </c>
      <c r="B65" s="37" t="s">
        <v>1113</v>
      </c>
      <c r="C65" s="37" t="s">
        <v>1114</v>
      </c>
    </row>
    <row r="66" spans="1:3" ht="150" x14ac:dyDescent="0.25">
      <c r="A66" s="32" t="s">
        <v>1016</v>
      </c>
      <c r="B66" s="38" t="s">
        <v>1111</v>
      </c>
      <c r="C66" s="37" t="s">
        <v>1112</v>
      </c>
    </row>
    <row r="67" spans="1:3" x14ac:dyDescent="0.25">
      <c r="A67" s="32" t="s">
        <v>1061</v>
      </c>
      <c r="B67" s="37"/>
      <c r="C67" s="37"/>
    </row>
    <row r="68" spans="1:3" x14ac:dyDescent="0.25">
      <c r="A68" s="32" t="s">
        <v>1062</v>
      </c>
      <c r="B68" s="37"/>
      <c r="C68" s="37"/>
    </row>
    <row r="69" spans="1:3" x14ac:dyDescent="0.25">
      <c r="A69" s="32" t="s">
        <v>1063</v>
      </c>
      <c r="B69" s="37"/>
      <c r="C69" s="37"/>
    </row>
    <row r="70" spans="1:3" x14ac:dyDescent="0.25">
      <c r="A70" s="32" t="s">
        <v>1064</v>
      </c>
      <c r="B70" s="37"/>
      <c r="C70" s="37"/>
    </row>
    <row r="71" spans="1:3" ht="180" x14ac:dyDescent="0.25">
      <c r="A71" s="32" t="s">
        <v>1065</v>
      </c>
      <c r="B71" s="37" t="s">
        <v>1105</v>
      </c>
      <c r="C71" s="37" t="s">
        <v>1106</v>
      </c>
    </row>
    <row r="72" spans="1:3" ht="180" x14ac:dyDescent="0.25">
      <c r="A72" s="32" t="s">
        <v>1066</v>
      </c>
      <c r="B72" s="37" t="s">
        <v>1107</v>
      </c>
      <c r="C72" s="37" t="s">
        <v>1108</v>
      </c>
    </row>
    <row r="73" spans="1:3" ht="210" x14ac:dyDescent="0.25">
      <c r="A73" s="32" t="s">
        <v>1067</v>
      </c>
      <c r="B73" s="37" t="s">
        <v>1109</v>
      </c>
      <c r="C73" s="37" t="s">
        <v>1110</v>
      </c>
    </row>
    <row r="74" spans="1:3" x14ac:dyDescent="0.25">
      <c r="A74" s="32" t="s">
        <v>1068</v>
      </c>
      <c r="B74" s="37"/>
      <c r="C74" s="37"/>
    </row>
    <row r="75" spans="1:3" x14ac:dyDescent="0.25">
      <c r="A75" s="32" t="s">
        <v>1069</v>
      </c>
      <c r="B75" s="37"/>
      <c r="C75" s="37"/>
    </row>
    <row r="76" spans="1:3" ht="240" x14ac:dyDescent="0.25">
      <c r="A76" s="32" t="s">
        <v>1070</v>
      </c>
      <c r="B76" s="37" t="s">
        <v>1101</v>
      </c>
      <c r="C76" s="37" t="s">
        <v>1102</v>
      </c>
    </row>
    <row r="77" spans="1:3" ht="225" x14ac:dyDescent="0.25">
      <c r="A77" s="32" t="s">
        <v>1071</v>
      </c>
      <c r="B77" s="37" t="s">
        <v>1104</v>
      </c>
      <c r="C77" s="37" t="s">
        <v>1103</v>
      </c>
    </row>
    <row r="78" spans="1:3" x14ac:dyDescent="0.25">
      <c r="A78" s="32" t="s">
        <v>1072</v>
      </c>
      <c r="B78" s="37"/>
      <c r="C78" s="37"/>
    </row>
    <row r="79" spans="1:3" x14ac:dyDescent="0.25">
      <c r="A79" s="32" t="s">
        <v>1073</v>
      </c>
      <c r="B79" s="37"/>
      <c r="C79" s="37"/>
    </row>
    <row r="80" spans="1:3" x14ac:dyDescent="0.25">
      <c r="A80" s="32" t="s">
        <v>1074</v>
      </c>
      <c r="B80" s="37"/>
      <c r="C80" s="37"/>
    </row>
    <row r="81" spans="1:3" ht="105" x14ac:dyDescent="0.25">
      <c r="A81" s="32" t="s">
        <v>1075</v>
      </c>
      <c r="B81" s="38" t="s">
        <v>1099</v>
      </c>
      <c r="C81" s="37" t="s">
        <v>1100</v>
      </c>
    </row>
    <row r="82" spans="1:3" ht="90" x14ac:dyDescent="0.25">
      <c r="A82" s="34" t="s">
        <v>1076</v>
      </c>
      <c r="B82" s="37" t="s">
        <v>1097</v>
      </c>
      <c r="C82" s="37"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1289</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39"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38.25" customHeight="1" x14ac:dyDescent="0.25">
      <c r="A11" s="85" t="s">
        <v>1288</v>
      </c>
      <c r="B11" s="85" t="s">
        <v>1398</v>
      </c>
      <c r="C11" s="93" t="s">
        <v>1223</v>
      </c>
      <c r="D11" s="96" t="s">
        <v>1224</v>
      </c>
      <c r="E11" s="99" t="s">
        <v>1063</v>
      </c>
      <c r="F11" s="99" t="s">
        <v>1199</v>
      </c>
      <c r="G11" s="52" t="str">
        <f>VLOOKUP(H11,PELIGROS!A$1:G$445,2,0)</f>
        <v>Parásitos</v>
      </c>
      <c r="H11" s="53" t="s">
        <v>105</v>
      </c>
      <c r="I11" s="53" t="s">
        <v>1370</v>
      </c>
      <c r="J11" s="52" t="str">
        <f>VLOOKUP(H11,PELIGROS!A$2:G$445,3,0)</f>
        <v>Lesiones, infecciones parasitarias</v>
      </c>
      <c r="K11" s="54"/>
      <c r="L11" s="52" t="str">
        <f>VLOOKUP(H11,PELIGROS!A$2:G$445,4,0)</f>
        <v>N/A</v>
      </c>
      <c r="M11" s="52" t="str">
        <f>VLOOKUP(H11,PELIGROS!A$2:G$445,5,0)</f>
        <v>N/A</v>
      </c>
      <c r="N11" s="54">
        <v>2</v>
      </c>
      <c r="O11" s="55">
        <v>3</v>
      </c>
      <c r="P11" s="55">
        <v>10</v>
      </c>
      <c r="Q11" s="55">
        <f>N11*O11</f>
        <v>6</v>
      </c>
      <c r="R11" s="55">
        <f>P11*Q11</f>
        <v>60</v>
      </c>
      <c r="S11" s="56" t="str">
        <f>IF(Q11=40,"MA-40",IF(Q11=30,"MA-30",IF(Q11=20,"A-20",IF(Q11=10,"A-10",IF(Q11=24,"MA-24",IF(Q11=18,"A-18",IF(Q11=12,"A-12",IF(Q11=6,"M-6",IF(Q11=8,"M-8",IF(Q11=6,"M-6",IF(Q11=4,"B-4",IF(Q11=2,"B-2",))))))))))))</f>
        <v>M-6</v>
      </c>
      <c r="T11" s="57" t="str">
        <f t="shared" ref="T11:T23" si="0">IF(R11&lt;=20,"IV",IF(R11&lt;=120,"III",IF(R11&lt;=500,"II",IF(R11&lt;=4000,"I"))))</f>
        <v>III</v>
      </c>
      <c r="U11" s="58" t="str">
        <f>IF(T11=0,"",IF(T11="IV","Aceptable",IF(T11="III","Mejorable",IF(T11="II","No Aceptable o Aceptable Con Control Especifico",IF(T11="I","No Aceptable","")))))</f>
        <v>Mejorable</v>
      </c>
      <c r="V11" s="116">
        <v>1</v>
      </c>
      <c r="W11" s="52" t="str">
        <f>VLOOKUP(H11,PELIGROS!A$2:G$445,6,0)</f>
        <v>Enfermedades Parasitarias</v>
      </c>
      <c r="X11" s="54"/>
      <c r="Y11" s="54"/>
      <c r="Z11" s="54"/>
      <c r="AA11" s="52"/>
      <c r="AB11" s="52" t="str">
        <f>VLOOKUP(H11,PELIGROS!A$2:G$445,7,0)</f>
        <v xml:space="preserve">Riesgo Biológico, Autocuidado y/o Uso y manejo adecuado de E.P.P.
</v>
      </c>
      <c r="AC11" s="116" t="s">
        <v>1226</v>
      </c>
      <c r="AD11" s="93" t="s">
        <v>1201</v>
      </c>
    </row>
    <row r="12" spans="1:30" ht="51" x14ac:dyDescent="0.25">
      <c r="A12" s="86"/>
      <c r="B12" s="86"/>
      <c r="C12" s="94"/>
      <c r="D12" s="97"/>
      <c r="E12" s="100"/>
      <c r="F12" s="100"/>
      <c r="G12" s="52" t="str">
        <f>VLOOKUP(H12,PELIGROS!A$1:G$445,2,0)</f>
        <v>Bacteria</v>
      </c>
      <c r="H12" s="53" t="s">
        <v>108</v>
      </c>
      <c r="I12" s="53" t="s">
        <v>1370</v>
      </c>
      <c r="J12" s="52" t="str">
        <f>VLOOKUP(H12,PELIGROS!A$2:G$445,3,0)</f>
        <v>Infecciones producidas por Bacterianas</v>
      </c>
      <c r="K12" s="61"/>
      <c r="L12" s="52" t="str">
        <f>VLOOKUP(H12,PELIGROS!A$2:G$445,4,0)</f>
        <v>Inspecciones planeadas e inspecciones no planeadas, procedimientos de programas de seguridad y salud en el trabajo</v>
      </c>
      <c r="M12" s="52" t="str">
        <f>VLOOKUP(H12,PELIGROS!A$2:G$445,5,0)</f>
        <v>Programa de vacunación, bota pantalon, overol, guantes, tapabocas, mascarillas con filtos</v>
      </c>
      <c r="N12" s="61">
        <v>2</v>
      </c>
      <c r="O12" s="62">
        <v>3</v>
      </c>
      <c r="P12" s="62">
        <v>10</v>
      </c>
      <c r="Q12" s="55">
        <f t="shared" ref="Q12:Q23" si="1">N12*O12</f>
        <v>6</v>
      </c>
      <c r="R12" s="55">
        <f t="shared" ref="R12:R23" si="2">P12*Q12</f>
        <v>60</v>
      </c>
      <c r="S12" s="63" t="str">
        <f t="shared" ref="S12:S23" si="3">IF(Q12=40,"MA-40",IF(Q12=30,"MA-30",IF(Q12=20,"A-20",IF(Q12=10,"A-10",IF(Q12=24,"MA-24",IF(Q12=18,"A-18",IF(Q12=12,"A-12",IF(Q12=6,"M-6",IF(Q12=8,"M-8",IF(Q12=6,"M-6",IF(Q12=4,"B-4",IF(Q12=2,"B-2",))))))))))))</f>
        <v>M-6</v>
      </c>
      <c r="T12" s="64" t="str">
        <f t="shared" si="0"/>
        <v>III</v>
      </c>
      <c r="U12" s="65" t="str">
        <f t="shared" ref="U12:U23" si="4">IF(T12=0,"",IF(T12="IV","Aceptable",IF(T12="III","Mejorable",IF(T12="II","No Aceptable o Aceptable Con Control Especifico",IF(T12="I","No Aceptable","")))))</f>
        <v>Mejorable</v>
      </c>
      <c r="V12" s="103"/>
      <c r="W12" s="52" t="str">
        <f>VLOOKUP(H12,PELIGROS!A$2:G$445,6,0)</f>
        <v xml:space="preserve">Enfermedades Infectocontagiosas
</v>
      </c>
      <c r="X12" s="61"/>
      <c r="Y12" s="61"/>
      <c r="Z12" s="61"/>
      <c r="AA12" s="68"/>
      <c r="AB12" s="52" t="str">
        <f>VLOOKUP(H12,PELIGROS!A$2:G$445,7,0)</f>
        <v xml:space="preserve">Riesgo Biológico, Autocuidado y/o Uso y manejo adecuado de E.P.P.
</v>
      </c>
      <c r="AC12" s="103"/>
      <c r="AD12" s="94"/>
    </row>
    <row r="13" spans="1:30" ht="51" x14ac:dyDescent="0.25">
      <c r="A13" s="86"/>
      <c r="B13" s="86"/>
      <c r="C13" s="94"/>
      <c r="D13" s="97"/>
      <c r="E13" s="100"/>
      <c r="F13" s="100"/>
      <c r="G13" s="52" t="str">
        <f>VLOOKUP(H13,PELIGROS!A$1:G$445,2,0)</f>
        <v>Hongos</v>
      </c>
      <c r="H13" s="53" t="s">
        <v>117</v>
      </c>
      <c r="I13" s="53" t="s">
        <v>1370</v>
      </c>
      <c r="J13" s="52" t="str">
        <f>VLOOKUP(H13,PELIGROS!A$2:G$445,3,0)</f>
        <v>Micosis</v>
      </c>
      <c r="K13" s="61"/>
      <c r="L13" s="52" t="str">
        <f>VLOOKUP(H13,PELIGROS!A$2:G$445,4,0)</f>
        <v>Inspecciones planeadas e inspecciones no planeadas, procedimientos de programas de seguridad y salud en el trabajo</v>
      </c>
      <c r="M13" s="52" t="str">
        <f>VLOOKUP(H13,PELIGROS!A$2:G$445,5,0)</f>
        <v>Programa de vacunación, éxamenes periódicos</v>
      </c>
      <c r="N13" s="61">
        <v>2</v>
      </c>
      <c r="O13" s="62">
        <v>3</v>
      </c>
      <c r="P13" s="62">
        <v>10</v>
      </c>
      <c r="Q13" s="55">
        <f t="shared" si="1"/>
        <v>6</v>
      </c>
      <c r="R13" s="55">
        <f t="shared" si="2"/>
        <v>60</v>
      </c>
      <c r="S13" s="63" t="str">
        <f t="shared" si="3"/>
        <v>M-6</v>
      </c>
      <c r="T13" s="64" t="str">
        <f t="shared" si="0"/>
        <v>III</v>
      </c>
      <c r="U13" s="65" t="str">
        <f t="shared" si="4"/>
        <v>Mejorable</v>
      </c>
      <c r="V13" s="103"/>
      <c r="W13" s="52" t="str">
        <f>VLOOKUP(H13,PELIGROS!A$2:G$445,6,0)</f>
        <v>Micosis</v>
      </c>
      <c r="X13" s="61"/>
      <c r="Y13" s="61"/>
      <c r="Z13" s="61"/>
      <c r="AA13" s="68"/>
      <c r="AB13" s="52" t="str">
        <f>VLOOKUP(H13,PELIGROS!A$2:G$445,7,0)</f>
        <v xml:space="preserve">Riesgo Biológico, Autocuidado y/o Uso y manejo adecuado de E.P.P.
</v>
      </c>
      <c r="AC13" s="103"/>
      <c r="AD13" s="94"/>
    </row>
    <row r="14" spans="1:30" ht="51" x14ac:dyDescent="0.25">
      <c r="A14" s="86"/>
      <c r="B14" s="86"/>
      <c r="C14" s="94"/>
      <c r="D14" s="97"/>
      <c r="E14" s="100"/>
      <c r="F14" s="100"/>
      <c r="G14" s="52" t="str">
        <f>VLOOKUP(H14,PELIGROS!A$1:G$445,2,0)</f>
        <v>Virus</v>
      </c>
      <c r="H14" s="53" t="s">
        <v>120</v>
      </c>
      <c r="I14" s="53" t="s">
        <v>1370</v>
      </c>
      <c r="J14" s="52" t="str">
        <f>VLOOKUP(H14,PELIGROS!A$2:G$445,3,0)</f>
        <v>Infecciones Virales</v>
      </c>
      <c r="K14" s="61"/>
      <c r="L14" s="52" t="str">
        <f>VLOOKUP(H14,PELIGROS!A$2:G$445,4,0)</f>
        <v>Inspecciones planeadas e inspecciones no planeadas, procedimientos de programas de seguridad y salud en el trabajo</v>
      </c>
      <c r="M14" s="52" t="str">
        <f>VLOOKUP(H14,PELIGROS!A$2:G$445,5,0)</f>
        <v>Programa de vacunación, bota pantalon, overol, guantes, tapabocas, mascarillas con filtos</v>
      </c>
      <c r="N14" s="61">
        <v>2</v>
      </c>
      <c r="O14" s="62">
        <v>3</v>
      </c>
      <c r="P14" s="62">
        <v>10</v>
      </c>
      <c r="Q14" s="55">
        <f t="shared" si="1"/>
        <v>6</v>
      </c>
      <c r="R14" s="55">
        <f t="shared" si="2"/>
        <v>60</v>
      </c>
      <c r="S14" s="63" t="str">
        <f t="shared" si="3"/>
        <v>M-6</v>
      </c>
      <c r="T14" s="64" t="str">
        <f t="shared" si="0"/>
        <v>III</v>
      </c>
      <c r="U14" s="65" t="str">
        <f t="shared" si="4"/>
        <v>Mejorable</v>
      </c>
      <c r="V14" s="103"/>
      <c r="W14" s="52" t="str">
        <f>VLOOKUP(H14,PELIGROS!A$2:G$445,6,0)</f>
        <v xml:space="preserve">Enfermedades Infectocontagiosas
</v>
      </c>
      <c r="X14" s="61"/>
      <c r="Y14" s="61"/>
      <c r="Z14" s="61"/>
      <c r="AA14" s="68"/>
      <c r="AB14" s="52" t="str">
        <f>VLOOKUP(H14,PELIGROS!A$2:G$445,7,0)</f>
        <v xml:space="preserve">Riesgo Biológico, Autocuidado y/o Uso y manejo adecuado de E.P.P.
</v>
      </c>
      <c r="AC14" s="104"/>
      <c r="AD14" s="94"/>
    </row>
    <row r="15" spans="1:30" ht="51" x14ac:dyDescent="0.25">
      <c r="A15" s="86"/>
      <c r="B15" s="86"/>
      <c r="C15" s="94"/>
      <c r="D15" s="97"/>
      <c r="E15" s="100"/>
      <c r="F15" s="100"/>
      <c r="G15" s="52" t="str">
        <f>VLOOKUP(H15,PELIGROS!A$1:G$445,2,0)</f>
        <v>INFRAROJA, ULTRAVIOLETA, VISIBLE, RADIOFRECUENCIA, MICROONDAS, LASER</v>
      </c>
      <c r="H15" s="53" t="s">
        <v>67</v>
      </c>
      <c r="I15" s="53" t="s">
        <v>1371</v>
      </c>
      <c r="J15" s="52" t="str">
        <f>VLOOKUP(H15,PELIGROS!A$2:G$445,3,0)</f>
        <v>CÁNCER, LESIONES DÉRMICAS Y OCULARES</v>
      </c>
      <c r="K15" s="61"/>
      <c r="L15" s="52" t="str">
        <f>VLOOKUP(H15,PELIGROS!A$2:G$445,4,0)</f>
        <v>Inspecciones planeadas e inspecciones no planeadas, procedimientos de programas de seguridad y salud en el trabajo</v>
      </c>
      <c r="M15" s="52" t="str">
        <f>VLOOKUP(H15,PELIGROS!A$2:G$445,5,0)</f>
        <v>PROGRAMA BLOQUEADOR SOLAR</v>
      </c>
      <c r="N15" s="61">
        <v>2</v>
      </c>
      <c r="O15" s="62">
        <v>3</v>
      </c>
      <c r="P15" s="62">
        <v>10</v>
      </c>
      <c r="Q15" s="55">
        <f t="shared" si="1"/>
        <v>6</v>
      </c>
      <c r="R15" s="55">
        <f t="shared" si="2"/>
        <v>60</v>
      </c>
      <c r="S15" s="63" t="str">
        <f t="shared" si="3"/>
        <v>M-6</v>
      </c>
      <c r="T15" s="64" t="str">
        <f t="shared" si="0"/>
        <v>III</v>
      </c>
      <c r="U15" s="65" t="str">
        <f t="shared" si="4"/>
        <v>Mejorable</v>
      </c>
      <c r="V15" s="103"/>
      <c r="W15" s="52" t="str">
        <f>VLOOKUP(H15,PELIGROS!A$2:G$445,6,0)</f>
        <v>CÁNCER</v>
      </c>
      <c r="X15" s="61"/>
      <c r="Y15" s="61"/>
      <c r="Z15" s="61"/>
      <c r="AA15" s="68"/>
      <c r="AB15" s="52" t="str">
        <f>VLOOKUP(H15,PELIGROS!A$2:G$445,7,0)</f>
        <v>N/A</v>
      </c>
      <c r="AC15" s="61" t="s">
        <v>1202</v>
      </c>
      <c r="AD15" s="94"/>
    </row>
    <row r="16" spans="1:30" ht="51" x14ac:dyDescent="0.25">
      <c r="A16" s="86"/>
      <c r="B16" s="86"/>
      <c r="C16" s="94"/>
      <c r="D16" s="97"/>
      <c r="E16" s="100"/>
      <c r="F16" s="100"/>
      <c r="G16" s="52" t="str">
        <f>VLOOKUP(H16,PELIGROS!A$1:G$445,2,0)</f>
        <v>GASES Y VAPORES</v>
      </c>
      <c r="H16" s="53" t="s">
        <v>250</v>
      </c>
      <c r="I16" s="53" t="s">
        <v>1381</v>
      </c>
      <c r="J16" s="52" t="str">
        <f>VLOOKUP(H16,PELIGROS!A$2:G$445,3,0)</f>
        <v xml:space="preserve"> LESIONES EN LA PIEL, IRRITACIÓN EN VÍAS  RESPIRATORIAS, MUERTE</v>
      </c>
      <c r="K16" s="61"/>
      <c r="L16" s="52" t="str">
        <f>VLOOKUP(H16,PELIGROS!A$2:G$445,4,0)</f>
        <v>Inspecciones planeadas e inspecciones no planeadas, procedimientos de programas de seguridad y salud en el trabajo</v>
      </c>
      <c r="M16" s="52" t="str">
        <f>VLOOKUP(H16,PELIGROS!A$2:G$445,5,0)</f>
        <v>EPP TAPABOCAS, CARETAS CON FILTROS</v>
      </c>
      <c r="N16" s="61">
        <v>2</v>
      </c>
      <c r="O16" s="62">
        <v>3</v>
      </c>
      <c r="P16" s="62">
        <v>25</v>
      </c>
      <c r="Q16" s="55">
        <f t="shared" si="1"/>
        <v>6</v>
      </c>
      <c r="R16" s="55">
        <f t="shared" si="2"/>
        <v>150</v>
      </c>
      <c r="S16" s="63" t="str">
        <f t="shared" si="3"/>
        <v>M-6</v>
      </c>
      <c r="T16" s="64" t="str">
        <f t="shared" si="0"/>
        <v>II</v>
      </c>
      <c r="U16" s="65" t="str">
        <f t="shared" si="4"/>
        <v>No Aceptable o Aceptable Con Control Especifico</v>
      </c>
      <c r="V16" s="103"/>
      <c r="W16" s="52" t="str">
        <f>VLOOKUP(H16,PELIGROS!A$2:G$445,6,0)</f>
        <v xml:space="preserve"> MUERTE</v>
      </c>
      <c r="X16" s="61"/>
      <c r="Y16" s="61"/>
      <c r="Z16" s="61"/>
      <c r="AA16" s="68"/>
      <c r="AB16" s="52" t="str">
        <f>VLOOKUP(H16,PELIGROS!A$2:G$445,7,0)</f>
        <v>USO Y MANEJO ADECUADO DE E.P.P.</v>
      </c>
      <c r="AC16" s="61"/>
      <c r="AD16" s="94"/>
    </row>
    <row r="17" spans="1:30" ht="70.5" customHeight="1" x14ac:dyDescent="0.25">
      <c r="A17" s="86"/>
      <c r="B17" s="86"/>
      <c r="C17" s="94"/>
      <c r="D17" s="97"/>
      <c r="E17" s="100"/>
      <c r="F17" s="100"/>
      <c r="G17" s="52" t="str">
        <f>VLOOKUP(H17,PELIGROS!A$1:G$445,2,0)</f>
        <v>NATURALEZA DE LA TAREA</v>
      </c>
      <c r="H17" s="53" t="s">
        <v>76</v>
      </c>
      <c r="I17" s="53" t="s">
        <v>1372</v>
      </c>
      <c r="J17" s="52" t="str">
        <f>VLOOKUP(H17,PELIGROS!A$2:G$445,3,0)</f>
        <v>ESTRÉS,  TRANSTORNOS DEL SUEÑO</v>
      </c>
      <c r="K17" s="61"/>
      <c r="L17" s="52" t="str">
        <f>VLOOKUP(H17,PELIGROS!A$2:G$445,4,0)</f>
        <v>N/A</v>
      </c>
      <c r="M17" s="52" t="str">
        <f>VLOOKUP(H17,PELIGROS!A$2:G$445,5,0)</f>
        <v>PVE PSICOSOCIAL</v>
      </c>
      <c r="N17" s="61">
        <v>2</v>
      </c>
      <c r="O17" s="62">
        <v>2</v>
      </c>
      <c r="P17" s="62">
        <v>10</v>
      </c>
      <c r="Q17" s="55">
        <f t="shared" si="1"/>
        <v>4</v>
      </c>
      <c r="R17" s="55">
        <f t="shared" si="2"/>
        <v>40</v>
      </c>
      <c r="S17" s="63" t="str">
        <f t="shared" si="3"/>
        <v>B-4</v>
      </c>
      <c r="T17" s="64" t="str">
        <f t="shared" si="0"/>
        <v>III</v>
      </c>
      <c r="U17" s="65" t="str">
        <f t="shared" si="4"/>
        <v>Mejorable</v>
      </c>
      <c r="V17" s="103"/>
      <c r="W17" s="52" t="str">
        <f>VLOOKUP(H17,PELIGROS!A$2:G$445,6,0)</f>
        <v>ESTRÉS</v>
      </c>
      <c r="X17" s="61"/>
      <c r="Y17" s="61"/>
      <c r="Z17" s="61"/>
      <c r="AA17" s="68"/>
      <c r="AB17" s="52" t="str">
        <f>VLOOKUP(H17,PELIGROS!A$2:G$445,7,0)</f>
        <v>N/A</v>
      </c>
      <c r="AC17" s="61" t="s">
        <v>1203</v>
      </c>
      <c r="AD17" s="94"/>
    </row>
    <row r="18" spans="1:30" ht="55.5" customHeight="1" x14ac:dyDescent="0.25">
      <c r="A18" s="86"/>
      <c r="B18" s="86"/>
      <c r="C18" s="94"/>
      <c r="D18" s="97"/>
      <c r="E18" s="100"/>
      <c r="F18" s="100"/>
      <c r="G18" s="52" t="str">
        <f>VLOOKUP(H18,PELIGROS!A$1:G$445,2,0)</f>
        <v>Forzadas, Prolongadas</v>
      </c>
      <c r="H18" s="53" t="s">
        <v>40</v>
      </c>
      <c r="I18" s="53" t="s">
        <v>1382</v>
      </c>
      <c r="J18" s="52" t="str">
        <f>VLOOKUP(H18,PELIGROS!A$2:G$445,3,0)</f>
        <v xml:space="preserve">Lesiones osteomusculares, lesiones osteoarticulares
</v>
      </c>
      <c r="K18" s="61"/>
      <c r="L18" s="52" t="str">
        <f>VLOOKUP(H18,PELIGROS!A$2:G$445,4,0)</f>
        <v>Inspecciones planeadas e inspecciones no planeadas, procedimientos de programas de seguridad y salud en el trabajo</v>
      </c>
      <c r="M18" s="52" t="str">
        <f>VLOOKUP(H18,PELIGROS!A$2:G$445,5,0)</f>
        <v>PVE Biomecánico, programa pausas activas, exámenes periódicos, recomendaciones, control de posturas</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52" t="str">
        <f>VLOOKUP(H18,PELIGROS!A$2:G$445,6,0)</f>
        <v>Enfermedades Osteomusculares</v>
      </c>
      <c r="X18" s="61"/>
      <c r="Y18" s="61"/>
      <c r="Z18" s="61"/>
      <c r="AA18" s="68"/>
      <c r="AB18" s="52" t="str">
        <f>VLOOKUP(H18,PELIGROS!A$2:G$445,7,0)</f>
        <v>Prevención en lesiones osteomusculares, líderes de pausas activas</v>
      </c>
      <c r="AC18" s="61"/>
      <c r="AD18" s="94"/>
    </row>
    <row r="19" spans="1:30" ht="92.25" customHeight="1" x14ac:dyDescent="0.25">
      <c r="A19" s="86"/>
      <c r="B19" s="86"/>
      <c r="C19" s="94"/>
      <c r="D19" s="97"/>
      <c r="E19" s="100"/>
      <c r="F19" s="100"/>
      <c r="G19" s="52" t="str">
        <f>VLOOKUP(H19,PELIGROS!A$1:G$445,2,0)</f>
        <v>Movimientos repetitivos, Miembros Superiores</v>
      </c>
      <c r="H19" s="53" t="s">
        <v>47</v>
      </c>
      <c r="I19" s="53" t="s">
        <v>1382</v>
      </c>
      <c r="J19" s="52" t="str">
        <f>VLOOKUP(H19,PELIGROS!A$2:G$445,3,0)</f>
        <v>Lesiones Musculoesqueléticas</v>
      </c>
      <c r="K19" s="61"/>
      <c r="L19" s="52" t="str">
        <f>VLOOKUP(H19,PELIGROS!A$2:G$445,4,0)</f>
        <v>N/A</v>
      </c>
      <c r="M19" s="52" t="str">
        <f>VLOOKUP(H19,PELIGROS!A$2:G$445,5,0)</f>
        <v>PVE BIomécanico, programa pausas activas, examenes periódicos, recomendaicones, control de posturas</v>
      </c>
      <c r="N19" s="61">
        <v>2</v>
      </c>
      <c r="O19" s="62">
        <v>2</v>
      </c>
      <c r="P19" s="62">
        <v>25</v>
      </c>
      <c r="Q19" s="55">
        <f t="shared" si="1"/>
        <v>4</v>
      </c>
      <c r="R19" s="55">
        <f t="shared" si="2"/>
        <v>100</v>
      </c>
      <c r="S19" s="63" t="str">
        <f t="shared" si="3"/>
        <v>B-4</v>
      </c>
      <c r="T19" s="64" t="str">
        <f t="shared" si="0"/>
        <v>III</v>
      </c>
      <c r="U19" s="65" t="str">
        <f t="shared" si="4"/>
        <v>Mejorable</v>
      </c>
      <c r="V19" s="103"/>
      <c r="W19" s="52" t="str">
        <f>VLOOKUP(H19,PELIGROS!A$2:G$445,6,0)</f>
        <v>Enfermedades musculoesqueleticas</v>
      </c>
      <c r="X19" s="61"/>
      <c r="Y19" s="61"/>
      <c r="Z19" s="61"/>
      <c r="AA19" s="68"/>
      <c r="AB19" s="52" t="str">
        <f>VLOOKUP(H19,PELIGROS!A$2:G$445,7,0)</f>
        <v>Prevención en lesiones osteomusculares, líderes de pausas activas</v>
      </c>
      <c r="AC19" s="61" t="s">
        <v>1225</v>
      </c>
      <c r="AD19" s="94"/>
    </row>
    <row r="20" spans="1:30" ht="51" x14ac:dyDescent="0.25">
      <c r="A20" s="86"/>
      <c r="B20" s="86"/>
      <c r="C20" s="94"/>
      <c r="D20" s="97"/>
      <c r="E20" s="100"/>
      <c r="F20" s="100"/>
      <c r="G20" s="52" t="str">
        <f>VLOOKUP(H20,PELIGROS!A$1:G$445,2,0)</f>
        <v>Atropellamiento, Envestir</v>
      </c>
      <c r="H20" s="53" t="s">
        <v>1187</v>
      </c>
      <c r="I20" s="53" t="s">
        <v>1374</v>
      </c>
      <c r="J20" s="52" t="str">
        <f>VLOOKUP(H20,PELIGROS!A$2:G$445,3,0)</f>
        <v>Lesiones, pérdidas materiales, muerte</v>
      </c>
      <c r="K20" s="61"/>
      <c r="L20" s="52" t="str">
        <f>VLOOKUP(H20,PELIGROS!A$2:G$445,4,0)</f>
        <v>Inspecciones planeadas e inspecciones no planeadas, procedimientos de programas de seguridad y salud en el trabajo</v>
      </c>
      <c r="M20" s="52" t="str">
        <f>VLOOKUP(H20,PELIGROS!A$2:G$445,5,0)</f>
        <v>Programa de seguridad vial, señalización</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52" t="str">
        <f>VLOOKUP(H20,PELIGROS!A$2:G$445,6,0)</f>
        <v>Muerte</v>
      </c>
      <c r="X20" s="61"/>
      <c r="Y20" s="61"/>
      <c r="Z20" s="61"/>
      <c r="AA20" s="68"/>
      <c r="AB20" s="52" t="str">
        <f>VLOOKUP(H20,PELIGROS!A$2:G$445,7,0)</f>
        <v>Seguridad vial y manejo defensivo, aseguramiento de áreas de trabajo</v>
      </c>
      <c r="AC20" s="61" t="s">
        <v>1205</v>
      </c>
      <c r="AD20" s="94"/>
    </row>
    <row r="21" spans="1:30" ht="40.5" x14ac:dyDescent="0.25">
      <c r="A21" s="86"/>
      <c r="B21" s="86"/>
      <c r="C21" s="94"/>
      <c r="D21" s="97"/>
      <c r="E21" s="100"/>
      <c r="F21" s="100"/>
      <c r="G21" s="52" t="str">
        <f>VLOOKUP(H21,PELIGROS!A$1:G$445,2,0)</f>
        <v>Superficies de trabajo irregulares o deslizantes</v>
      </c>
      <c r="H21" s="53" t="s">
        <v>597</v>
      </c>
      <c r="I21" s="53" t="s">
        <v>1374</v>
      </c>
      <c r="J21" s="52" t="str">
        <f>VLOOKUP(H21,PELIGROS!A$2:G$445,3,0)</f>
        <v>Caidas del mismo nivel, fracturas, golpe con objetos, caídas de objetos, obstrucción de rutas de evacuación</v>
      </c>
      <c r="K21" s="61"/>
      <c r="L21" s="52" t="str">
        <f>VLOOKUP(H21,PELIGROS!A$2:G$445,4,0)</f>
        <v>N/A</v>
      </c>
      <c r="M21" s="52" t="str">
        <f>VLOOKUP(H21,PELIGROS!A$2:G$445,5,0)</f>
        <v>N/A</v>
      </c>
      <c r="N21" s="61">
        <v>2</v>
      </c>
      <c r="O21" s="62">
        <v>3</v>
      </c>
      <c r="P21" s="62">
        <v>25</v>
      </c>
      <c r="Q21" s="55">
        <f t="shared" si="1"/>
        <v>6</v>
      </c>
      <c r="R21" s="55">
        <f t="shared" si="2"/>
        <v>150</v>
      </c>
      <c r="S21" s="63" t="str">
        <f t="shared" si="3"/>
        <v>M-6</v>
      </c>
      <c r="T21" s="64" t="str">
        <f t="shared" si="0"/>
        <v>II</v>
      </c>
      <c r="U21" s="65" t="str">
        <f t="shared" si="4"/>
        <v>No Aceptable o Aceptable Con Control Especifico</v>
      </c>
      <c r="V21" s="103"/>
      <c r="W21" s="52" t="str">
        <f>VLOOKUP(H21,PELIGROS!A$2:G$445,6,0)</f>
        <v>Caídas de distinto nivel</v>
      </c>
      <c r="X21" s="61"/>
      <c r="Y21" s="61"/>
      <c r="Z21" s="61"/>
      <c r="AA21" s="68"/>
      <c r="AB21" s="52" t="s">
        <v>1228</v>
      </c>
      <c r="AC21" s="61"/>
      <c r="AD21" s="94"/>
    </row>
    <row r="22" spans="1:30" ht="68.25" customHeight="1" x14ac:dyDescent="0.25">
      <c r="A22" s="86"/>
      <c r="B22" s="86"/>
      <c r="C22" s="94"/>
      <c r="D22" s="97"/>
      <c r="E22" s="100"/>
      <c r="F22" s="100"/>
      <c r="G22" s="52" t="str">
        <f>VLOOKUP(H22,PELIGROS!A$1:G$445,2,0)</f>
        <v>Atraco, golpiza, atentados y secuestrados</v>
      </c>
      <c r="H22" s="53" t="s">
        <v>57</v>
      </c>
      <c r="I22" s="53" t="s">
        <v>1374</v>
      </c>
      <c r="J22" s="52" t="str">
        <f>VLOOKUP(H22,PELIGROS!A$2:G$445,3,0)</f>
        <v>Estrés, golpes, Secuestros</v>
      </c>
      <c r="K22" s="61"/>
      <c r="L22" s="52" t="str">
        <f>VLOOKUP(H22,PELIGROS!A$2:G$445,4,0)</f>
        <v>Inspecciones planeadas e inspecciones no planeadas, procedimientos de programas de seguridad y salud en el trabajo</v>
      </c>
      <c r="M22" s="52" t="str">
        <f>VLOOKUP(H22,PELIGROS!A$2:G$445,5,0)</f>
        <v xml:space="preserve">Uniformes Corporativos, Caquetas corporativas, Carnetización
</v>
      </c>
      <c r="N22" s="61">
        <v>2</v>
      </c>
      <c r="O22" s="62">
        <v>3</v>
      </c>
      <c r="P22" s="62">
        <v>60</v>
      </c>
      <c r="Q22" s="55">
        <f t="shared" si="1"/>
        <v>6</v>
      </c>
      <c r="R22" s="55">
        <f t="shared" si="2"/>
        <v>360</v>
      </c>
      <c r="S22" s="63" t="str">
        <f t="shared" si="3"/>
        <v>M-6</v>
      </c>
      <c r="T22" s="64" t="str">
        <f t="shared" si="0"/>
        <v>II</v>
      </c>
      <c r="U22" s="65" t="str">
        <f t="shared" si="4"/>
        <v>No Aceptable o Aceptable Con Control Especifico</v>
      </c>
      <c r="V22" s="103"/>
      <c r="W22" s="52" t="str">
        <f>VLOOKUP(H22,PELIGROS!A$2:G$445,6,0)</f>
        <v>Secuestros</v>
      </c>
      <c r="X22" s="61"/>
      <c r="Y22" s="61"/>
      <c r="Z22" s="61"/>
      <c r="AA22" s="68"/>
      <c r="AB22" s="52" t="str">
        <f>VLOOKUP(H22,PELIGROS!A$2:G$445,7,0)</f>
        <v>N/A</v>
      </c>
      <c r="AC22" s="61" t="s">
        <v>1230</v>
      </c>
      <c r="AD22" s="94"/>
    </row>
    <row r="23" spans="1:30" ht="51.75" thickBot="1" x14ac:dyDescent="0.3">
      <c r="A23" s="87"/>
      <c r="B23" s="87"/>
      <c r="C23" s="95"/>
      <c r="D23" s="98"/>
      <c r="E23" s="101"/>
      <c r="F23" s="101"/>
      <c r="G23" s="52" t="str">
        <f>VLOOKUP(H23,PELIGROS!A$1:G$445,2,0)</f>
        <v>SISMOS, INCENDIOS, INUNDACIONES, TERREMOTOS, VENDAVALES, DERRUMBE</v>
      </c>
      <c r="H23" s="53" t="s">
        <v>62</v>
      </c>
      <c r="I23" s="53" t="s">
        <v>1375</v>
      </c>
      <c r="J23" s="52" t="str">
        <f>VLOOKUP(H23,PELIGROS!A$2:G$445,3,0)</f>
        <v>SISMOS, INCENDIOS, INUNDACIONES, TERREMOTOS, VENDAVALES</v>
      </c>
      <c r="K23" s="61"/>
      <c r="L23" s="52" t="str">
        <f>VLOOKUP(H23,PELIGROS!A$2:G$445,4,0)</f>
        <v>Inspecciones planeadas e inspecciones no planeadas, procedimientos de programas de seguridad y salud en el trabajo</v>
      </c>
      <c r="M23" s="52" t="str">
        <f>VLOOKUP(H23,PELIGROS!A$2:G$445,5,0)</f>
        <v>BRIGADAS DE EMERGENCIAS</v>
      </c>
      <c r="N23" s="61">
        <v>2</v>
      </c>
      <c r="O23" s="62">
        <v>1</v>
      </c>
      <c r="P23" s="62">
        <v>100</v>
      </c>
      <c r="Q23" s="55">
        <f t="shared" si="1"/>
        <v>2</v>
      </c>
      <c r="R23" s="55">
        <f t="shared" si="2"/>
        <v>200</v>
      </c>
      <c r="S23" s="63" t="str">
        <f t="shared" si="3"/>
        <v>B-2</v>
      </c>
      <c r="T23" s="64" t="str">
        <f t="shared" si="0"/>
        <v>II</v>
      </c>
      <c r="U23" s="65" t="str">
        <f t="shared" si="4"/>
        <v>No Aceptable o Aceptable Con Control Especifico</v>
      </c>
      <c r="V23" s="104"/>
      <c r="W23" s="52" t="str">
        <f>VLOOKUP(H23,PELIGROS!A$2:G$445,6,0)</f>
        <v>MUERTE</v>
      </c>
      <c r="X23" s="61"/>
      <c r="Y23" s="61"/>
      <c r="Z23" s="61"/>
      <c r="AA23" s="68"/>
      <c r="AB23" s="52" t="str">
        <f>VLOOKUP(H23,PELIGROS!A$2:G$445,7,0)</f>
        <v>ENTRENAMIENTO DE LA BRIGADA; DIVULGACIÓN DE PLAN DE EMERGENCIA</v>
      </c>
      <c r="AC23" s="61" t="s">
        <v>1209</v>
      </c>
      <c r="AD23" s="106"/>
    </row>
    <row r="25" spans="1:30" ht="13.5" thickBot="1" x14ac:dyDescent="0.3"/>
    <row r="26" spans="1:30" ht="15.75" customHeight="1" thickBot="1" x14ac:dyDescent="0.3">
      <c r="A26" s="138" t="s">
        <v>1193</v>
      </c>
      <c r="B26" s="138"/>
      <c r="C26" s="138"/>
      <c r="D26" s="138"/>
      <c r="E26" s="138"/>
      <c r="F26" s="138"/>
      <c r="G26" s="138"/>
    </row>
    <row r="27" spans="1:30" ht="15.75" customHeight="1" thickBot="1" x14ac:dyDescent="0.3">
      <c r="A27" s="130" t="s">
        <v>1194</v>
      </c>
      <c r="B27" s="130"/>
      <c r="C27" s="130"/>
      <c r="D27" s="139" t="s">
        <v>1195</v>
      </c>
      <c r="E27" s="139"/>
      <c r="F27" s="139"/>
      <c r="G27" s="139"/>
    </row>
    <row r="28" spans="1:30" ht="15.75" customHeight="1" x14ac:dyDescent="0.25">
      <c r="A28" s="127" t="s">
        <v>1222</v>
      </c>
      <c r="B28" s="128"/>
      <c r="C28" s="129"/>
      <c r="D28" s="137" t="s">
        <v>1227</v>
      </c>
      <c r="E28" s="137"/>
      <c r="F28" s="137"/>
      <c r="G28" s="137"/>
    </row>
    <row r="29" spans="1:30" ht="15.75" customHeight="1" x14ac:dyDescent="0.25">
      <c r="A29" s="154" t="s">
        <v>1222</v>
      </c>
      <c r="B29" s="155"/>
      <c r="C29" s="156"/>
      <c r="D29" s="157" t="s">
        <v>1229</v>
      </c>
      <c r="E29" s="157"/>
      <c r="F29" s="157"/>
      <c r="G29" s="157"/>
    </row>
    <row r="30" spans="1:30" ht="15" customHeight="1" x14ac:dyDescent="0.25">
      <c r="A30" s="154" t="s">
        <v>1399</v>
      </c>
      <c r="B30" s="155"/>
      <c r="C30" s="156"/>
      <c r="D30" s="157" t="s">
        <v>1231</v>
      </c>
      <c r="E30" s="157"/>
      <c r="F30" s="157"/>
      <c r="G30" s="157"/>
    </row>
    <row r="31" spans="1:30" ht="15" customHeight="1" x14ac:dyDescent="0.25">
      <c r="A31" s="124" t="s">
        <v>1383</v>
      </c>
      <c r="B31" s="125"/>
      <c r="C31" s="126"/>
      <c r="D31" s="137" t="s">
        <v>1384</v>
      </c>
      <c r="E31" s="137"/>
      <c r="F31" s="137"/>
      <c r="G31" s="137"/>
    </row>
  </sheetData>
  <mergeCells count="32">
    <mergeCell ref="V11:V23"/>
    <mergeCell ref="AC11:AC14"/>
    <mergeCell ref="AD11:AD23"/>
    <mergeCell ref="E5:G5"/>
    <mergeCell ref="A8:A10"/>
    <mergeCell ref="B8:B10"/>
    <mergeCell ref="C8:F9"/>
    <mergeCell ref="J8:J10"/>
    <mergeCell ref="K8:M9"/>
    <mergeCell ref="N8:T9"/>
    <mergeCell ref="U8:U9"/>
    <mergeCell ref="V8:W9"/>
    <mergeCell ref="X8:AD9"/>
    <mergeCell ref="C11:C23"/>
    <mergeCell ref="B11:B23"/>
    <mergeCell ref="A11:A23"/>
    <mergeCell ref="A31:C31"/>
    <mergeCell ref="D31:G31"/>
    <mergeCell ref="A27:C27"/>
    <mergeCell ref="D27:G27"/>
    <mergeCell ref="A28:C28"/>
    <mergeCell ref="D28:G28"/>
    <mergeCell ref="A29:C29"/>
    <mergeCell ref="D29:G29"/>
    <mergeCell ref="A30:C30"/>
    <mergeCell ref="D30:G30"/>
    <mergeCell ref="A26:G26"/>
    <mergeCell ref="H10:I10"/>
    <mergeCell ref="G8:I9"/>
    <mergeCell ref="D11:D23"/>
    <mergeCell ref="E11:E23"/>
    <mergeCell ref="F11:F23"/>
  </mergeCells>
  <conditionalFormatting sqref="U1:U10 U24:U1048576">
    <cfRule type="containsText" dxfId="879" priority="46" operator="containsText" text="No Aceptable o Aceptable con Control Especifico">
      <formula>NOT(ISERROR(SEARCH("No Aceptable o Aceptable con Control Especifico",U1)))</formula>
    </cfRule>
    <cfRule type="containsText" dxfId="878" priority="47" operator="containsText" text="No Aceptable">
      <formula>NOT(ISERROR(SEARCH("No Aceptable",U1)))</formula>
    </cfRule>
    <cfRule type="containsText" dxfId="877" priority="48" operator="containsText" text="No Aceptable o Aceptable con Control Especifico">
      <formula>NOT(ISERROR(SEARCH("No Aceptable o Aceptable con Control Especifico",U1)))</formula>
    </cfRule>
  </conditionalFormatting>
  <conditionalFormatting sqref="T1:T10 T24:T1048576">
    <cfRule type="cellIs" dxfId="876" priority="45" operator="equal">
      <formula>"II"</formula>
    </cfRule>
  </conditionalFormatting>
  <conditionalFormatting sqref="P11:P23">
    <cfRule type="cellIs" priority="9" stopIfTrue="1" operator="equal">
      <formula>"10, 25, 50, 100"</formula>
    </cfRule>
  </conditionalFormatting>
  <conditionalFormatting sqref="T11:T23">
    <cfRule type="cellIs" dxfId="875" priority="5" stopIfTrue="1" operator="equal">
      <formula>"IV"</formula>
    </cfRule>
    <cfRule type="cellIs" dxfId="874" priority="6" stopIfTrue="1" operator="equal">
      <formula>"III"</formula>
    </cfRule>
    <cfRule type="cellIs" dxfId="873" priority="7" stopIfTrue="1" operator="equal">
      <formula>"II"</formula>
    </cfRule>
    <cfRule type="cellIs" dxfId="872" priority="8" stopIfTrue="1" operator="equal">
      <formula>"I"</formula>
    </cfRule>
  </conditionalFormatting>
  <conditionalFormatting sqref="U11:U23">
    <cfRule type="cellIs" dxfId="871" priority="3" stopIfTrue="1" operator="equal">
      <formula>"No Aceptable"</formula>
    </cfRule>
    <cfRule type="cellIs" dxfId="870" priority="4" stopIfTrue="1" operator="equal">
      <formula>"Aceptable"</formula>
    </cfRule>
  </conditionalFormatting>
  <conditionalFormatting sqref="U11:U23">
    <cfRule type="cellIs" dxfId="869" priority="2" stopIfTrue="1" operator="equal">
      <formula>"No Aceptable o Aceptable Con Control Especifico"</formula>
    </cfRule>
  </conditionalFormatting>
  <conditionalFormatting sqref="U11:U23">
    <cfRule type="containsText" dxfId="868" priority="1" stopIfTrue="1" operator="containsText" text="Mejorable">
      <formula>NOT(ISERROR(SEARCH("Mejorable",U11)))</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3">
      <formula1>10</formula1>
      <formula2>100</formula2>
    </dataValidation>
    <dataValidation type="whole" allowBlank="1" showInputMessage="1" showErrorMessage="1" prompt="1 Esporadica (EE)_x000a_2 Ocasional (EO)_x000a_3 Frecuente (EF)_x000a_4 continua (EC)" sqref="O11:O23">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H11:H23</xm:sqref>
        </x14:dataValidation>
        <x14:dataValidation type="list" allowBlank="1" showInputMessage="1" showErrorMessage="1">
          <x14:formula1>
            <xm:f>[1]Hoja2!#REF!</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1287</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45" customHeight="1"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51" customHeight="1" x14ac:dyDescent="0.25">
      <c r="A11" s="85" t="s">
        <v>1286</v>
      </c>
      <c r="B11" s="85" t="s">
        <v>1398</v>
      </c>
      <c r="C11" s="93" t="str">
        <f>VLOOKUP(E11,[1]Hoja2!A$2:C$82,2,0)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1" s="96" t="str">
        <f>VLOOKUP(E11,[1]Hoja2!A$2:C$82,3,0)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1" s="99" t="s">
        <v>1035</v>
      </c>
      <c r="F11" s="99" t="s">
        <v>1199</v>
      </c>
      <c r="G11" s="52" t="str">
        <f>VLOOKUP(H11,PELIGROS!A$1:G$445,2,0)</f>
        <v>Bacteria</v>
      </c>
      <c r="H11" s="53" t="s">
        <v>108</v>
      </c>
      <c r="I11" s="53" t="s">
        <v>1370</v>
      </c>
      <c r="J11" s="52" t="str">
        <f>VLOOKUP(H11,PELIGROS!A$2:G$445,3,0)</f>
        <v>Infecciones producidas por Bacterianas</v>
      </c>
      <c r="K11" s="54"/>
      <c r="L11" s="52" t="str">
        <f>VLOOKUP(H11,PELIGROS!A$2:G$445,4,0)</f>
        <v>Inspecciones planeadas e inspecciones no planeadas, procedimientos de programas de seguridad y salud en el trabajo</v>
      </c>
      <c r="M11" s="52" t="str">
        <f>VLOOKUP(H11,PELIGROS!A$2:G$445,5,0)</f>
        <v>Programa de vacunación, bota pantalon, overol, guantes, tapabocas, mascarillas con filtos</v>
      </c>
      <c r="N11" s="54">
        <v>2</v>
      </c>
      <c r="O11" s="55">
        <v>2</v>
      </c>
      <c r="P11" s="55">
        <v>10</v>
      </c>
      <c r="Q11" s="55">
        <f>N11*O11</f>
        <v>4</v>
      </c>
      <c r="R11" s="55">
        <f>P11*Q11</f>
        <v>40</v>
      </c>
      <c r="S11" s="56" t="str">
        <f>IF(Q11=40,"MA-40",IF(Q11=30,"MA-30",IF(Q11=20,"A-20",IF(Q11=10,"A-10",IF(Q11=24,"MA-24",IF(Q11=18,"A-18",IF(Q11=12,"A-12",IF(Q11=6,"M-6",IF(Q11=8,"M-8",IF(Q11=6,"M-6",IF(Q11=4,"B-4",IF(Q11=2,"B-2",))))))))))))</f>
        <v>B-4</v>
      </c>
      <c r="T11" s="57" t="str">
        <f t="shared" ref="T11:T34" si="0">IF(R11&lt;=20,"IV",IF(R11&lt;=120,"III",IF(R11&lt;=500,"II",IF(R11&lt;=4000,"I"))))</f>
        <v>III</v>
      </c>
      <c r="U11" s="58" t="str">
        <f>IF(T11=0,"",IF(T11="IV","Aceptable",IF(T11="III","Mejorable",IF(T11="II","No Aceptable o Aceptable Con Control Especifico",IF(T11="I","No Aceptable","")))))</f>
        <v>Mejorable</v>
      </c>
      <c r="V11" s="116">
        <v>1</v>
      </c>
      <c r="W11" s="52" t="str">
        <f>VLOOKUP(H11,PELIGROS!A$2:G$445,6,0)</f>
        <v xml:space="preserve">Enfermedades Infectocontagiosas
</v>
      </c>
      <c r="X11" s="59"/>
      <c r="Y11" s="59"/>
      <c r="Z11" s="59"/>
      <c r="AA11" s="60"/>
      <c r="AB11" s="60" t="str">
        <f>VLOOKUP(H11,PELIGROS!A$2:G$445,7,0)</f>
        <v xml:space="preserve">Riesgo Biológico, Autocuidado y/o Uso y manejo adecuado de E.P.P.
</v>
      </c>
      <c r="AC11" s="116" t="s">
        <v>1237</v>
      </c>
      <c r="AD11" s="93" t="s">
        <v>1201</v>
      </c>
    </row>
    <row r="12" spans="1:30" ht="51" x14ac:dyDescent="0.25">
      <c r="A12" s="86"/>
      <c r="B12" s="86"/>
      <c r="C12" s="94"/>
      <c r="D12" s="97"/>
      <c r="E12" s="100"/>
      <c r="F12" s="100"/>
      <c r="G12" s="52" t="str">
        <f>VLOOKUP(H12,PELIGROS!A$1:G$445,2,0)</f>
        <v>Virus</v>
      </c>
      <c r="H12" s="53" t="s">
        <v>120</v>
      </c>
      <c r="I12" s="53" t="s">
        <v>1370</v>
      </c>
      <c r="J12" s="52" t="str">
        <f>VLOOKUP(H12,PELIGROS!A$2:G$445,3,0)</f>
        <v>Infecciones Virales</v>
      </c>
      <c r="K12" s="61"/>
      <c r="L12" s="52" t="str">
        <f>VLOOKUP(H12,PELIGROS!A$2:G$445,4,0)</f>
        <v>Inspecciones planeadas e inspecciones no planeadas, procedimientos de programas de seguridad y salud en el trabajo</v>
      </c>
      <c r="M12" s="52" t="str">
        <f>VLOOKUP(H12,PELIGROS!A$2:G$445,5,0)</f>
        <v>Programa de vacunación, bota pantalon, overol, guantes, tapabocas, mascarillas con filtos</v>
      </c>
      <c r="N12" s="61">
        <v>2</v>
      </c>
      <c r="O12" s="62">
        <v>3</v>
      </c>
      <c r="P12" s="62">
        <v>10</v>
      </c>
      <c r="Q12" s="55">
        <f t="shared" ref="Q12:Q34" si="1">N12*O12</f>
        <v>6</v>
      </c>
      <c r="R12" s="55">
        <f t="shared" ref="R12:R34" si="2">P12*Q12</f>
        <v>60</v>
      </c>
      <c r="S12" s="63" t="str">
        <f t="shared" ref="S12:S34" si="3">IF(Q12=40,"MA-40",IF(Q12=30,"MA-30",IF(Q12=20,"A-20",IF(Q12=10,"A-10",IF(Q12=24,"MA-24",IF(Q12=18,"A-18",IF(Q12=12,"A-12",IF(Q12=6,"M-6",IF(Q12=8,"M-8",IF(Q12=6,"M-6",IF(Q12=4,"B-4",IF(Q12=2,"B-2",))))))))))))</f>
        <v>M-6</v>
      </c>
      <c r="T12" s="64" t="str">
        <f t="shared" si="0"/>
        <v>III</v>
      </c>
      <c r="U12" s="65" t="str">
        <f t="shared" ref="U12:U34" si="4">IF(T12=0,"",IF(T12="IV","Aceptable",IF(T12="III","Mejorable",IF(T12="II","No Aceptable o Aceptable Con Control Especifico",IF(T12="I","No Aceptable","")))))</f>
        <v>Mejorable</v>
      </c>
      <c r="V12" s="103"/>
      <c r="W12" s="52" t="str">
        <f>VLOOKUP(H12,PELIGROS!A$2:G$445,6,0)</f>
        <v xml:space="preserve">Enfermedades Infectocontagiosas
</v>
      </c>
      <c r="X12" s="66"/>
      <c r="Y12" s="66"/>
      <c r="Z12" s="66"/>
      <c r="AA12" s="67"/>
      <c r="AB12" s="60" t="str">
        <f>VLOOKUP(H12,PELIGROS!A$2:G$445,7,0)</f>
        <v xml:space="preserve">Riesgo Biológico, Autocuidado y/o Uso y manejo adecuado de E.P.P.
</v>
      </c>
      <c r="AC12" s="104"/>
      <c r="AD12" s="94"/>
    </row>
    <row r="13" spans="1:30" ht="51" x14ac:dyDescent="0.25">
      <c r="A13" s="86"/>
      <c r="B13" s="86"/>
      <c r="C13" s="94"/>
      <c r="D13" s="97"/>
      <c r="E13" s="100"/>
      <c r="F13" s="100"/>
      <c r="G13" s="52" t="str">
        <f>VLOOKUP(H13,PELIGROS!A$1:G$445,2,0)</f>
        <v>INFRAROJA, ULTRAVIOLETA, VISIBLE, RADIOFRECUENCIA, MICROONDAS, LASER</v>
      </c>
      <c r="H13" s="53" t="s">
        <v>67</v>
      </c>
      <c r="I13" s="53" t="s">
        <v>1371</v>
      </c>
      <c r="J13" s="52" t="str">
        <f>VLOOKUP(H13,PELIGROS!A$2:G$445,3,0)</f>
        <v>CÁNCER, LESIONES DÉRMICAS Y OCULARES</v>
      </c>
      <c r="K13" s="61"/>
      <c r="L13" s="52" t="str">
        <f>VLOOKUP(H13,PELIGROS!A$2:G$445,4,0)</f>
        <v>Inspecciones planeadas e inspecciones no planeadas, procedimientos de programas de seguridad y salud en el trabajo</v>
      </c>
      <c r="M13" s="52" t="str">
        <f>VLOOKUP(H13,PELIGROS!A$2:G$445,5,0)</f>
        <v>PROGRAMA BLOQUEADOR SOLAR</v>
      </c>
      <c r="N13" s="61">
        <v>2</v>
      </c>
      <c r="O13" s="62">
        <v>3</v>
      </c>
      <c r="P13" s="62">
        <v>10</v>
      </c>
      <c r="Q13" s="55">
        <f t="shared" si="1"/>
        <v>6</v>
      </c>
      <c r="R13" s="55">
        <f t="shared" si="2"/>
        <v>60</v>
      </c>
      <c r="S13" s="63" t="str">
        <f t="shared" si="3"/>
        <v>M-6</v>
      </c>
      <c r="T13" s="64" t="str">
        <f t="shared" si="0"/>
        <v>III</v>
      </c>
      <c r="U13" s="65" t="str">
        <f t="shared" si="4"/>
        <v>Mejorable</v>
      </c>
      <c r="V13" s="103"/>
      <c r="W13" s="52" t="str">
        <f>VLOOKUP(H13,PELIGROS!A$2:G$445,6,0)</f>
        <v>CÁNCER</v>
      </c>
      <c r="X13" s="66"/>
      <c r="Y13" s="66"/>
      <c r="Z13" s="66"/>
      <c r="AA13" s="67"/>
      <c r="AB13" s="60" t="str">
        <f>VLOOKUP(H13,PELIGROS!A$2:G$445,7,0)</f>
        <v>N/A</v>
      </c>
      <c r="AC13" s="66" t="s">
        <v>1202</v>
      </c>
      <c r="AD13" s="94"/>
    </row>
    <row r="14" spans="1:30" ht="51" x14ac:dyDescent="0.25">
      <c r="A14" s="86"/>
      <c r="B14" s="86"/>
      <c r="C14" s="94"/>
      <c r="D14" s="97"/>
      <c r="E14" s="100"/>
      <c r="F14" s="100"/>
      <c r="G14" s="52" t="str">
        <f>VLOOKUP(H14,PELIGROS!A$1:G$445,2,0)</f>
        <v>MATERIAL PARTICULADO</v>
      </c>
      <c r="H14" s="53" t="s">
        <v>269</v>
      </c>
      <c r="I14" s="53" t="s">
        <v>1381</v>
      </c>
      <c r="J14" s="52" t="str">
        <f>VLOOKUP(H14,PELIGROS!A$2:G$445,3,0)</f>
        <v>NEUMOCONIOSIS, BRONQUITIS, ASMA, SILICOSIS</v>
      </c>
      <c r="K14" s="61"/>
      <c r="L14" s="52" t="str">
        <f>VLOOKUP(H14,PELIGROS!A$2:G$445,4,0)</f>
        <v>Inspecciones planeadas e inspecciones no planeadas, procedimientos de programas de seguridad y salud en el trabajo</v>
      </c>
      <c r="M14" s="52" t="str">
        <f>VLOOKUP(H14,PELIGROS!A$2:G$445,5,0)</f>
        <v>EPP MASCARILLAS Y FILTROS</v>
      </c>
      <c r="N14" s="61">
        <v>2</v>
      </c>
      <c r="O14" s="62">
        <v>3</v>
      </c>
      <c r="P14" s="62">
        <v>25</v>
      </c>
      <c r="Q14" s="55">
        <f t="shared" si="1"/>
        <v>6</v>
      </c>
      <c r="R14" s="55">
        <f t="shared" si="2"/>
        <v>150</v>
      </c>
      <c r="S14" s="63" t="str">
        <f t="shared" si="3"/>
        <v>M-6</v>
      </c>
      <c r="T14" s="64" t="str">
        <f t="shared" si="0"/>
        <v>II</v>
      </c>
      <c r="U14" s="65" t="str">
        <f t="shared" si="4"/>
        <v>No Aceptable o Aceptable Con Control Especifico</v>
      </c>
      <c r="V14" s="103"/>
      <c r="W14" s="52" t="str">
        <f>VLOOKUP(H14,PELIGROS!A$2:G$445,6,0)</f>
        <v>NEUMOCONIOSIS</v>
      </c>
      <c r="X14" s="66"/>
      <c r="Y14" s="66"/>
      <c r="Z14" s="66"/>
      <c r="AA14" s="67"/>
      <c r="AB14" s="60" t="str">
        <f>VLOOKUP(H14,PELIGROS!A$2:G$445,7,0)</f>
        <v>USO Y MANEJO DE LOS EPP</v>
      </c>
      <c r="AC14" s="66"/>
      <c r="AD14" s="94"/>
    </row>
    <row r="15" spans="1:30" ht="66.75" customHeight="1" x14ac:dyDescent="0.25">
      <c r="A15" s="86"/>
      <c r="B15" s="86"/>
      <c r="C15" s="94"/>
      <c r="D15" s="97"/>
      <c r="E15" s="100"/>
      <c r="F15" s="100"/>
      <c r="G15" s="52" t="str">
        <f>VLOOKUP(H15,PELIGROS!A$1:G$445,2,0)</f>
        <v>NATURALEZA DE LA TAREA</v>
      </c>
      <c r="H15" s="53" t="s">
        <v>76</v>
      </c>
      <c r="I15" s="53" t="s">
        <v>1372</v>
      </c>
      <c r="J15" s="52" t="str">
        <f>VLOOKUP(H15,PELIGROS!A$2:G$445,3,0)</f>
        <v>ESTRÉS,  TRANSTORNOS DEL SUEÑO</v>
      </c>
      <c r="K15" s="61"/>
      <c r="L15" s="52" t="str">
        <f>VLOOKUP(H15,PELIGROS!A$2:G$445,4,0)</f>
        <v>N/A</v>
      </c>
      <c r="M15" s="52" t="str">
        <f>VLOOKUP(H15,PELIGROS!A$2:G$445,5,0)</f>
        <v>PVE PSICOSOCIAL</v>
      </c>
      <c r="N15" s="61">
        <v>2</v>
      </c>
      <c r="O15" s="62">
        <v>3</v>
      </c>
      <c r="P15" s="62">
        <v>10</v>
      </c>
      <c r="Q15" s="55">
        <f t="shared" si="1"/>
        <v>6</v>
      </c>
      <c r="R15" s="55">
        <f t="shared" si="2"/>
        <v>60</v>
      </c>
      <c r="S15" s="63" t="str">
        <f t="shared" si="3"/>
        <v>M-6</v>
      </c>
      <c r="T15" s="64" t="str">
        <f t="shared" si="0"/>
        <v>III</v>
      </c>
      <c r="U15" s="65" t="str">
        <f t="shared" si="4"/>
        <v>Mejorable</v>
      </c>
      <c r="V15" s="103"/>
      <c r="W15" s="52" t="str">
        <f>VLOOKUP(H15,PELIGROS!A$2:G$445,6,0)</f>
        <v>ESTRÉS</v>
      </c>
      <c r="X15" s="66"/>
      <c r="Y15" s="66"/>
      <c r="Z15" s="66"/>
      <c r="AA15" s="67"/>
      <c r="AB15" s="60" t="str">
        <f>VLOOKUP(H15,PELIGROS!A$2:G$445,7,0)</f>
        <v>N/A</v>
      </c>
      <c r="AC15" s="66" t="s">
        <v>1203</v>
      </c>
      <c r="AD15" s="94"/>
    </row>
    <row r="16" spans="1:30" ht="92.25" customHeight="1" x14ac:dyDescent="0.25">
      <c r="A16" s="86"/>
      <c r="B16" s="86"/>
      <c r="C16" s="94"/>
      <c r="D16" s="97"/>
      <c r="E16" s="100"/>
      <c r="F16" s="100"/>
      <c r="G16" s="52" t="str">
        <f>VLOOKUP(H16,PELIGROS!A$1:G$445,2,0)</f>
        <v>Forzadas, Prolongadas</v>
      </c>
      <c r="H16" s="53" t="s">
        <v>40</v>
      </c>
      <c r="I16" s="53" t="s">
        <v>1373</v>
      </c>
      <c r="J16" s="52" t="str">
        <f>VLOOKUP(H16,PELIGROS!A$2:G$445,3,0)</f>
        <v xml:space="preserve">Lesiones osteomusculares, lesiones osteoarticulares
</v>
      </c>
      <c r="K16" s="61"/>
      <c r="L16" s="52" t="str">
        <f>VLOOKUP(H16,PELIGROS!A$2:G$445,4,0)</f>
        <v>Inspecciones planeadas e inspecciones no planeadas, procedimientos de programas de seguridad y salud en el trabajo</v>
      </c>
      <c r="M16" s="52" t="str">
        <f>VLOOKUP(H16,PELIGROS!A$2:G$445,5,0)</f>
        <v>PVE Biomecánico, programa pausas activas, exámenes periódicos, recomendaciones, control de posturas</v>
      </c>
      <c r="N16" s="61">
        <v>2</v>
      </c>
      <c r="O16" s="62">
        <v>3</v>
      </c>
      <c r="P16" s="62">
        <v>25</v>
      </c>
      <c r="Q16" s="55">
        <f t="shared" si="1"/>
        <v>6</v>
      </c>
      <c r="R16" s="55">
        <f t="shared" si="2"/>
        <v>150</v>
      </c>
      <c r="S16" s="63" t="str">
        <f t="shared" si="3"/>
        <v>M-6</v>
      </c>
      <c r="T16" s="64" t="str">
        <f t="shared" si="0"/>
        <v>II</v>
      </c>
      <c r="U16" s="65" t="str">
        <f t="shared" si="4"/>
        <v>No Aceptable o Aceptable Con Control Especifico</v>
      </c>
      <c r="V16" s="103"/>
      <c r="W16" s="52" t="str">
        <f>VLOOKUP(H16,PELIGROS!A$2:G$445,6,0)</f>
        <v>Enfermedades Osteomusculares</v>
      </c>
      <c r="X16" s="66"/>
      <c r="Y16" s="66"/>
      <c r="Z16" s="66"/>
      <c r="AA16" s="67"/>
      <c r="AB16" s="60" t="str">
        <f>VLOOKUP(H16,PELIGROS!A$2:G$445,7,0)</f>
        <v>Prevención en lesiones osteomusculares, líderes de pausas activas</v>
      </c>
      <c r="AC16" s="66" t="s">
        <v>1225</v>
      </c>
      <c r="AD16" s="94"/>
    </row>
    <row r="17" spans="1:30" ht="51" x14ac:dyDescent="0.25">
      <c r="A17" s="86"/>
      <c r="B17" s="86"/>
      <c r="C17" s="94"/>
      <c r="D17" s="97"/>
      <c r="E17" s="100"/>
      <c r="F17" s="100"/>
      <c r="G17" s="52" t="str">
        <f>VLOOKUP(H17,PELIGROS!A$1:G$445,2,0)</f>
        <v>Carga de un peso mayor al recomendado</v>
      </c>
      <c r="H17" s="53" t="s">
        <v>486</v>
      </c>
      <c r="I17" s="53" t="s">
        <v>1373</v>
      </c>
      <c r="J17" s="52" t="str">
        <f>VLOOKUP(H17,PELIGROS!A$2:G$445,3,0)</f>
        <v>Lesiones osteomusculares, lesiones osteoarticulares</v>
      </c>
      <c r="K17" s="61"/>
      <c r="L17" s="52" t="str">
        <f>VLOOKUP(H17,PELIGROS!A$2:G$445,4,0)</f>
        <v>Inspecciones planeadas e inspecciones no planeadas, procedimientos de programas de seguridad y salud en el trabajo</v>
      </c>
      <c r="M17" s="52" t="str">
        <f>VLOOKUP(H17,PELIGROS!A$2:G$445,5,0)</f>
        <v>PVE Biomecánico, programa pausas activas, exámenes periódicos, recomendaciones, control de posturas</v>
      </c>
      <c r="N17" s="61">
        <v>2</v>
      </c>
      <c r="O17" s="62">
        <v>3</v>
      </c>
      <c r="P17" s="62">
        <v>25</v>
      </c>
      <c r="Q17" s="55">
        <f t="shared" si="1"/>
        <v>6</v>
      </c>
      <c r="R17" s="55">
        <f t="shared" si="2"/>
        <v>150</v>
      </c>
      <c r="S17" s="63" t="str">
        <f t="shared" si="3"/>
        <v>M-6</v>
      </c>
      <c r="T17" s="64" t="str">
        <f t="shared" si="0"/>
        <v>II</v>
      </c>
      <c r="U17" s="65" t="str">
        <f t="shared" si="4"/>
        <v>No Aceptable o Aceptable Con Control Especifico</v>
      </c>
      <c r="V17" s="103"/>
      <c r="W17" s="52" t="str">
        <f>VLOOKUP(H17,PELIGROS!A$2:G$445,6,0)</f>
        <v>Enfermedades del sistema osteomuscular</v>
      </c>
      <c r="X17" s="66"/>
      <c r="Y17" s="66"/>
      <c r="Z17" s="66"/>
      <c r="AA17" s="67"/>
      <c r="AB17" s="60" t="str">
        <f>VLOOKUP(H17,PELIGROS!A$2:G$445,7,0)</f>
        <v>Prevención en lesiones osteomusculares, Líderes en pausas activas</v>
      </c>
      <c r="AC17" s="66" t="s">
        <v>1239</v>
      </c>
      <c r="AD17" s="94"/>
    </row>
    <row r="18" spans="1:30" ht="51" x14ac:dyDescent="0.25">
      <c r="A18" s="86"/>
      <c r="B18" s="86"/>
      <c r="C18" s="94"/>
      <c r="D18" s="97"/>
      <c r="E18" s="100"/>
      <c r="F18" s="100"/>
      <c r="G18" s="52" t="str">
        <f>VLOOKUP(H18,PELIGROS!A$1:G$445,2,0)</f>
        <v>Atropellamiento, Envestir</v>
      </c>
      <c r="H18" s="53" t="s">
        <v>1187</v>
      </c>
      <c r="I18" s="53" t="s">
        <v>1374</v>
      </c>
      <c r="J18" s="52" t="str">
        <f>VLOOKUP(H18,PELIGROS!A$2:G$445,3,0)</f>
        <v>Lesiones, pérdidas materiales, muerte</v>
      </c>
      <c r="K18" s="61"/>
      <c r="L18" s="52" t="str">
        <f>VLOOKUP(H18,PELIGROS!A$2:G$445,4,0)</f>
        <v>Inspecciones planeadas e inspecciones no planeadas, procedimientos de programas de seguridad y salud en el trabajo</v>
      </c>
      <c r="M18" s="52" t="str">
        <f>VLOOKUP(H18,PELIGROS!A$2:G$445,5,0)</f>
        <v>Programa de seguridad vial, señalización</v>
      </c>
      <c r="N18" s="61">
        <v>2</v>
      </c>
      <c r="O18" s="62">
        <v>3</v>
      </c>
      <c r="P18" s="62">
        <v>60</v>
      </c>
      <c r="Q18" s="55">
        <f t="shared" si="1"/>
        <v>6</v>
      </c>
      <c r="R18" s="55">
        <f t="shared" si="2"/>
        <v>360</v>
      </c>
      <c r="S18" s="63" t="str">
        <f t="shared" si="3"/>
        <v>M-6</v>
      </c>
      <c r="T18" s="64" t="str">
        <f t="shared" si="0"/>
        <v>II</v>
      </c>
      <c r="U18" s="65" t="str">
        <f t="shared" si="4"/>
        <v>No Aceptable o Aceptable Con Control Especifico</v>
      </c>
      <c r="V18" s="103"/>
      <c r="W18" s="52" t="str">
        <f>VLOOKUP(H18,PELIGROS!A$2:G$445,6,0)</f>
        <v>Muerte</v>
      </c>
      <c r="X18" s="66"/>
      <c r="Y18" s="66"/>
      <c r="Z18" s="66"/>
      <c r="AA18" s="67"/>
      <c r="AB18" s="60" t="str">
        <f>VLOOKUP(H18,PELIGROS!A$2:G$445,7,0)</f>
        <v>Seguridad vial y manejo defensivo, aseguramiento de áreas de trabajo</v>
      </c>
      <c r="AC18" s="66" t="s">
        <v>1205</v>
      </c>
      <c r="AD18" s="94"/>
    </row>
    <row r="19" spans="1:30" ht="63.75" x14ac:dyDescent="0.25">
      <c r="A19" s="86"/>
      <c r="B19" s="86"/>
      <c r="C19" s="94"/>
      <c r="D19" s="97"/>
      <c r="E19" s="100"/>
      <c r="F19" s="100"/>
      <c r="G19" s="52" t="str">
        <f>VLOOKUP(H19,PELIGROS!A$1:G$445,2,0)</f>
        <v>Herramientas Manuales</v>
      </c>
      <c r="H19" s="53" t="s">
        <v>606</v>
      </c>
      <c r="I19" s="53" t="s">
        <v>1374</v>
      </c>
      <c r="J19" s="52" t="str">
        <f>VLOOKUP(H19,PELIGROS!A$2:G$445,3,0)</f>
        <v>Quemaduras, contusiones y lesiones</v>
      </c>
      <c r="K19" s="61"/>
      <c r="L19" s="52" t="str">
        <f>VLOOKUP(H19,PELIGROS!A$2:G$445,4,0)</f>
        <v>Inspecciones planeadas e inspecciones no planeadas, procedimientos de programas de seguridad y salud en el trabajo</v>
      </c>
      <c r="M19" s="52" t="str">
        <f>VLOOKUP(H19,PELIGROS!A$2:G$445,5,0)</f>
        <v>E.P.P.</v>
      </c>
      <c r="N19" s="61">
        <v>2</v>
      </c>
      <c r="O19" s="62">
        <v>3</v>
      </c>
      <c r="P19" s="62">
        <v>25</v>
      </c>
      <c r="Q19" s="55">
        <f t="shared" si="1"/>
        <v>6</v>
      </c>
      <c r="R19" s="55">
        <f t="shared" si="2"/>
        <v>150</v>
      </c>
      <c r="S19" s="63" t="str">
        <f t="shared" si="3"/>
        <v>M-6</v>
      </c>
      <c r="T19" s="64" t="str">
        <f t="shared" si="0"/>
        <v>II</v>
      </c>
      <c r="U19" s="65" t="str">
        <f t="shared" si="4"/>
        <v>No Aceptable o Aceptable Con Control Especifico</v>
      </c>
      <c r="V19" s="103"/>
      <c r="W19" s="52" t="str">
        <f>VLOOKUP(H19,PELIGROS!A$2:G$445,6,0)</f>
        <v>Amputación</v>
      </c>
      <c r="X19" s="66"/>
      <c r="Y19" s="66"/>
      <c r="Z19" s="66"/>
      <c r="AA19" s="67"/>
      <c r="AB19" s="60" t="str">
        <f>VLOOKUP(H19,PELIGROS!A$2:G$445,7,0)</f>
        <v xml:space="preserve">
Uso y manejo adecuado de E.P.P., uso y manejo adecuado de herramientas manuales y/o máqinas y equipos</v>
      </c>
      <c r="AC19" s="66" t="s">
        <v>1234</v>
      </c>
      <c r="AD19" s="94"/>
    </row>
    <row r="20" spans="1:30" ht="63.75" x14ac:dyDescent="0.25">
      <c r="A20" s="86"/>
      <c r="B20" s="86"/>
      <c r="C20" s="94"/>
      <c r="D20" s="97"/>
      <c r="E20" s="100"/>
      <c r="F20" s="100"/>
      <c r="G20" s="52" t="str">
        <f>VLOOKUP(H20,PELIGROS!A$1:G$445,2,0)</f>
        <v>Atraco, golpiza, atentados y secuestrados</v>
      </c>
      <c r="H20" s="53" t="s">
        <v>57</v>
      </c>
      <c r="I20" s="53" t="s">
        <v>1374</v>
      </c>
      <c r="J20" s="52" t="str">
        <f>VLOOKUP(H20,PELIGROS!A$2:G$445,3,0)</f>
        <v>Estrés, golpes, Secuestros</v>
      </c>
      <c r="K20" s="61"/>
      <c r="L20" s="52" t="str">
        <f>VLOOKUP(H20,PELIGROS!A$2:G$445,4,0)</f>
        <v>Inspecciones planeadas e inspecciones no planeadas, procedimientos de programas de seguridad y salud en el trabajo</v>
      </c>
      <c r="M20" s="52" t="str">
        <f>VLOOKUP(H20,PELIGROS!A$2:G$445,5,0)</f>
        <v xml:space="preserve">Uniformes Corporativos, Caquetas corporativas, Carnetización
</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52" t="str">
        <f>VLOOKUP(H20,PELIGROS!A$2:G$445,6,0)</f>
        <v>Secuestros</v>
      </c>
      <c r="X20" s="66"/>
      <c r="Y20" s="66"/>
      <c r="Z20" s="66"/>
      <c r="AA20" s="67"/>
      <c r="AB20" s="60" t="str">
        <f>VLOOKUP(H20,PELIGROS!A$2:G$445,7,0)</f>
        <v>N/A</v>
      </c>
      <c r="AC20" s="66" t="s">
        <v>1207</v>
      </c>
      <c r="AD20" s="94"/>
    </row>
    <row r="21" spans="1:30" ht="89.25" x14ac:dyDescent="0.25">
      <c r="A21" s="86"/>
      <c r="B21" s="86"/>
      <c r="C21" s="94"/>
      <c r="D21" s="97"/>
      <c r="E21" s="100"/>
      <c r="F21" s="100"/>
      <c r="G21" s="52" t="str">
        <f>VLOOKUP(H21,PELIGROS!A$1:G$445,2,0)</f>
        <v>MANTENIMIENTO DE PUENTE GRUAS, LIMPIEZA DE CANALES, MANTENIMIENTO DE INSTALACIONES LOCATIVAS, MANTENIMIENTO Y REPARACIÓN DE POZOS</v>
      </c>
      <c r="H21" s="53" t="s">
        <v>624</v>
      </c>
      <c r="I21" s="53" t="s">
        <v>1374</v>
      </c>
      <c r="J21" s="52" t="str">
        <f>VLOOKUP(H21,PELIGROS!A$2:G$445,3,0)</f>
        <v>LESIONES, FRACTURAS, MUERTE</v>
      </c>
      <c r="K21" s="61"/>
      <c r="L21" s="52" t="str">
        <f>VLOOKUP(H21,PELIGROS!A$2:G$445,4,0)</f>
        <v>Inspecciones planeadas e inspecciones no planeadas, procedimientos de programas de seguridad y salud en el trabajo</v>
      </c>
      <c r="M21" s="52" t="str">
        <f>VLOOKUP(H21,PELIGROS!A$2:G$445,5,0)</f>
        <v>EPP</v>
      </c>
      <c r="N21" s="61">
        <v>2</v>
      </c>
      <c r="O21" s="62">
        <v>2</v>
      </c>
      <c r="P21" s="62">
        <v>100</v>
      </c>
      <c r="Q21" s="55">
        <f t="shared" si="1"/>
        <v>4</v>
      </c>
      <c r="R21" s="55">
        <f t="shared" si="2"/>
        <v>400</v>
      </c>
      <c r="S21" s="63" t="str">
        <f t="shared" si="3"/>
        <v>B-4</v>
      </c>
      <c r="T21" s="64" t="str">
        <f t="shared" si="0"/>
        <v>II</v>
      </c>
      <c r="U21" s="65" t="str">
        <f t="shared" si="4"/>
        <v>No Aceptable o Aceptable Con Control Especifico</v>
      </c>
      <c r="V21" s="103"/>
      <c r="W21" s="52" t="str">
        <f>VLOOKUP(H21,PELIGROS!A$2:G$445,6,0)</f>
        <v>MUERTE</v>
      </c>
      <c r="X21" s="66"/>
      <c r="Y21" s="66"/>
      <c r="Z21" s="66"/>
      <c r="AA21" s="67"/>
      <c r="AB21" s="60" t="str">
        <f>VLOOKUP(H21,PELIGROS!A$2:G$445,7,0)</f>
        <v>CERTIFICACIÓN Y/O ENTRENAMIENTO EN TRABAJO SEGURO EN ALTURAS; DILGENCIAMIENTO DE PERMISO DE TRABAJO; USO Y MANEJO ADECUADO DE E.P.P.; ARME Y DESARME DE ANDAMIOS</v>
      </c>
      <c r="AC21" s="66" t="s">
        <v>1235</v>
      </c>
      <c r="AD21" s="94"/>
    </row>
    <row r="22" spans="1:30" ht="51.75" thickBot="1" x14ac:dyDescent="0.3">
      <c r="A22" s="86"/>
      <c r="B22" s="86"/>
      <c r="C22" s="94"/>
      <c r="D22" s="97"/>
      <c r="E22" s="100"/>
      <c r="F22" s="100"/>
      <c r="G22" s="52" t="str">
        <f>VLOOKUP(H22,PELIGROS!A$1:G$445,2,0)</f>
        <v>SISMOS, INCENDIOS, INUNDACIONES, TERREMOTOS, VENDAVALES, DERRUMBE</v>
      </c>
      <c r="H22" s="53" t="s">
        <v>62</v>
      </c>
      <c r="I22" s="53" t="s">
        <v>1375</v>
      </c>
      <c r="J22" s="52" t="str">
        <f>VLOOKUP(H22,PELIGROS!A$2:G$445,3,0)</f>
        <v>SISMOS, INCENDIOS, INUNDACIONES, TERREMOTOS, VENDAVALES</v>
      </c>
      <c r="K22" s="61"/>
      <c r="L22" s="52" t="str">
        <f>VLOOKUP(H22,PELIGROS!A$2:G$445,4,0)</f>
        <v>Inspecciones planeadas e inspecciones no planeadas, procedimientos de programas de seguridad y salud en el trabajo</v>
      </c>
      <c r="M22" s="52" t="str">
        <f>VLOOKUP(H22,PELIGROS!A$2:G$445,5,0)</f>
        <v>BRIGADAS DE EMERGENCIAS</v>
      </c>
      <c r="N22" s="61">
        <v>2</v>
      </c>
      <c r="O22" s="62">
        <v>1</v>
      </c>
      <c r="P22" s="62">
        <v>100</v>
      </c>
      <c r="Q22" s="55">
        <f t="shared" si="1"/>
        <v>2</v>
      </c>
      <c r="R22" s="55">
        <f t="shared" si="2"/>
        <v>200</v>
      </c>
      <c r="S22" s="63" t="str">
        <f t="shared" si="3"/>
        <v>B-2</v>
      </c>
      <c r="T22" s="64" t="str">
        <f t="shared" si="0"/>
        <v>II</v>
      </c>
      <c r="U22" s="65" t="str">
        <f t="shared" si="4"/>
        <v>No Aceptable o Aceptable Con Control Especifico</v>
      </c>
      <c r="V22" s="104"/>
      <c r="W22" s="52" t="str">
        <f>VLOOKUP(H22,PELIGROS!A$2:G$445,6,0)</f>
        <v>MUERTE</v>
      </c>
      <c r="X22" s="66"/>
      <c r="Y22" s="66"/>
      <c r="Z22" s="66"/>
      <c r="AA22" s="67"/>
      <c r="AB22" s="60" t="str">
        <f>VLOOKUP(H22,PELIGROS!A$2:G$445,7,0)</f>
        <v>ENTRENAMIENTO DE LA BRIGADA; DIVULGACIÓN DE PLAN DE EMERGENCIA</v>
      </c>
      <c r="AC22" s="66" t="s">
        <v>1209</v>
      </c>
      <c r="AD22" s="106"/>
    </row>
    <row r="23" spans="1:30" ht="51" x14ac:dyDescent="0.25">
      <c r="A23" s="86"/>
      <c r="B23" s="86"/>
      <c r="C23" s="107" t="s">
        <v>1218</v>
      </c>
      <c r="D23" s="109" t="s">
        <v>1219</v>
      </c>
      <c r="E23" s="112" t="s">
        <v>1029</v>
      </c>
      <c r="F23" s="112" t="s">
        <v>1199</v>
      </c>
      <c r="G23" s="21" t="str">
        <f>VLOOKUP(H23,[1]Hoja1!A$1:G$445,2,0)</f>
        <v>Bacteria</v>
      </c>
      <c r="H23" s="22" t="s">
        <v>108</v>
      </c>
      <c r="I23" s="22" t="s">
        <v>1370</v>
      </c>
      <c r="J23" s="21" t="str">
        <f>VLOOKUP(H23,[1]Hoja1!A$2:G$445,3,0)</f>
        <v>Infecciones producidas por Bacterianas</v>
      </c>
      <c r="K23" s="16"/>
      <c r="L23" s="21" t="str">
        <f>VLOOKUP(H23,[1]Hoja1!A$2:G$445,4,0)</f>
        <v>Inspecciones planeadas e inspecciones no planeadas, procedimientos de programas de seguridad y salud en el trabajo</v>
      </c>
      <c r="M23" s="21" t="str">
        <f>VLOOKUP(H23,[1]Hoja1!A$2:G$445,5,0)</f>
        <v>Programa de vacunación, bota pantalon, overol, guantes, tapabocas, mascarillas con filtos</v>
      </c>
      <c r="N23" s="23">
        <v>2</v>
      </c>
      <c r="O23" s="24">
        <v>2</v>
      </c>
      <c r="P23" s="24">
        <v>10</v>
      </c>
      <c r="Q23" s="24">
        <f t="shared" si="1"/>
        <v>4</v>
      </c>
      <c r="R23" s="24">
        <f t="shared" si="2"/>
        <v>40</v>
      </c>
      <c r="S23" s="29" t="str">
        <f t="shared" si="3"/>
        <v>B-4</v>
      </c>
      <c r="T23" s="69" t="str">
        <f t="shared" si="0"/>
        <v>III</v>
      </c>
      <c r="U23" s="70" t="str">
        <f t="shared" si="4"/>
        <v>Mejorable</v>
      </c>
      <c r="V23" s="88">
        <v>1</v>
      </c>
      <c r="W23" s="21" t="str">
        <f>VLOOKUP(H23,[1]Hoja1!A$2:G$445,6,0)</f>
        <v xml:space="preserve">Enfermedades Infectocontagiosas
</v>
      </c>
      <c r="X23" s="18"/>
      <c r="Y23" s="18"/>
      <c r="Z23" s="18"/>
      <c r="AA23" s="14"/>
      <c r="AB23" s="20" t="str">
        <f>VLOOKUP(H23,[1]Hoja1!A$2:G$445,7,0)</f>
        <v xml:space="preserve">Riesgo Biológico, Autocuidado y/o Uso y manejo adecuado de E.P.P.
</v>
      </c>
      <c r="AC23" s="158" t="s">
        <v>1242</v>
      </c>
      <c r="AD23" s="90" t="s">
        <v>1201</v>
      </c>
    </row>
    <row r="24" spans="1:30" ht="51" x14ac:dyDescent="0.25">
      <c r="A24" s="86"/>
      <c r="B24" s="86"/>
      <c r="C24" s="91"/>
      <c r="D24" s="110"/>
      <c r="E24" s="113"/>
      <c r="F24" s="113"/>
      <c r="G24" s="21" t="str">
        <f>VLOOKUP(H24,[1]Hoja1!A$1:G$445,2,0)</f>
        <v>Virus</v>
      </c>
      <c r="H24" s="22" t="s">
        <v>120</v>
      </c>
      <c r="I24" s="22" t="s">
        <v>1370</v>
      </c>
      <c r="J24" s="21" t="str">
        <f>VLOOKUP(H24,[1]Hoja1!A$2:G$445,3,0)</f>
        <v>Infecciones Virales</v>
      </c>
      <c r="K24" s="16"/>
      <c r="L24" s="21" t="str">
        <f>VLOOKUP(H24,[1]Hoja1!A$2:G$445,4,0)</f>
        <v>Inspecciones planeadas e inspecciones no planeadas, procedimientos de programas de seguridad y salud en el trabajo</v>
      </c>
      <c r="M24" s="21" t="str">
        <f>VLOOKUP(H24,[1]Hoja1!A$2:G$445,5,0)</f>
        <v>Programa de vacunación, bota pantalon, overol, guantes, tapabocas, mascarillas con filtos</v>
      </c>
      <c r="N24" s="16">
        <v>2</v>
      </c>
      <c r="O24" s="17">
        <v>3</v>
      </c>
      <c r="P24" s="17">
        <v>10</v>
      </c>
      <c r="Q24" s="24">
        <f t="shared" si="1"/>
        <v>6</v>
      </c>
      <c r="R24" s="24">
        <f t="shared" si="2"/>
        <v>60</v>
      </c>
      <c r="S24" s="29" t="str">
        <f t="shared" si="3"/>
        <v>M-6</v>
      </c>
      <c r="T24" s="69" t="str">
        <f t="shared" si="0"/>
        <v>III</v>
      </c>
      <c r="U24" s="70" t="str">
        <f t="shared" si="4"/>
        <v>Mejorable</v>
      </c>
      <c r="V24" s="115"/>
      <c r="W24" s="21" t="str">
        <f>VLOOKUP(H24,[1]Hoja1!A$2:G$445,6,0)</f>
        <v xml:space="preserve">Enfermedades Infectocontagiosas
</v>
      </c>
      <c r="X24" s="18"/>
      <c r="Y24" s="18"/>
      <c r="Z24" s="18"/>
      <c r="AA24" s="14"/>
      <c r="AB24" s="20" t="str">
        <f>VLOOKUP(H24,[1]Hoja1!A$2:G$445,7,0)</f>
        <v xml:space="preserve">Riesgo Biológico, Autocuidado y/o Uso y manejo adecuado de E.P.P.
</v>
      </c>
      <c r="AC24" s="89"/>
      <c r="AD24" s="91"/>
    </row>
    <row r="25" spans="1:30" ht="51" x14ac:dyDescent="0.25">
      <c r="A25" s="86"/>
      <c r="B25" s="86"/>
      <c r="C25" s="91"/>
      <c r="D25" s="110"/>
      <c r="E25" s="113"/>
      <c r="F25" s="113"/>
      <c r="G25" s="21" t="str">
        <f>VLOOKUP(H25,[1]Hoja1!A$1:G$445,2,0)</f>
        <v>INFRAROJA, ULTRAVIOLETA, VISIBLE, RADIOFRECUENCIA, MICROONDAS, LASER</v>
      </c>
      <c r="H25" s="22" t="s">
        <v>67</v>
      </c>
      <c r="I25" s="22" t="s">
        <v>1371</v>
      </c>
      <c r="J25" s="21" t="str">
        <f>VLOOKUP(H25,[1]Hoja1!A$2:G$445,3,0)</f>
        <v>CÁNCER, LESIONES DÉRMICAS Y OCULARES</v>
      </c>
      <c r="K25" s="16"/>
      <c r="L25" s="21" t="str">
        <f>VLOOKUP(H25,[1]Hoja1!A$2:G$445,4,0)</f>
        <v>Inspecciones planeadas e inspecciones no planeadas, procedimientos de programas de seguridad y salud en el trabajo</v>
      </c>
      <c r="M25" s="21" t="str">
        <f>VLOOKUP(H25,[1]Hoja1!A$2:G$445,5,0)</f>
        <v>PROGRAMA BLOQUEADOR SOLAR</v>
      </c>
      <c r="N25" s="16">
        <v>2</v>
      </c>
      <c r="O25" s="17">
        <v>3</v>
      </c>
      <c r="P25" s="17">
        <v>10</v>
      </c>
      <c r="Q25" s="24">
        <f t="shared" si="1"/>
        <v>6</v>
      </c>
      <c r="R25" s="24">
        <f t="shared" si="2"/>
        <v>60</v>
      </c>
      <c r="S25" s="29" t="str">
        <f t="shared" si="3"/>
        <v>M-6</v>
      </c>
      <c r="T25" s="69" t="str">
        <f t="shared" si="0"/>
        <v>III</v>
      </c>
      <c r="U25" s="70" t="str">
        <f t="shared" si="4"/>
        <v>Mejorable</v>
      </c>
      <c r="V25" s="115"/>
      <c r="W25" s="21" t="str">
        <f>VLOOKUP(H25,[1]Hoja1!A$2:G$445,6,0)</f>
        <v>CÁNCER</v>
      </c>
      <c r="X25" s="18"/>
      <c r="Y25" s="18"/>
      <c r="Z25" s="18"/>
      <c r="AA25" s="14"/>
      <c r="AB25" s="20" t="str">
        <f>VLOOKUP(H25,[1]Hoja1!A$2:G$445,7,0)</f>
        <v>N/A</v>
      </c>
      <c r="AC25" s="18" t="s">
        <v>1202</v>
      </c>
      <c r="AD25" s="91"/>
    </row>
    <row r="26" spans="1:30" ht="51" x14ac:dyDescent="0.25">
      <c r="A26" s="86"/>
      <c r="B26" s="86"/>
      <c r="C26" s="91"/>
      <c r="D26" s="110"/>
      <c r="E26" s="113"/>
      <c r="F26" s="113"/>
      <c r="G26" s="21" t="str">
        <f>VLOOKUP(H26,[1]Hoja1!A$1:G$445,2,0)</f>
        <v>MATERIAL PARTICULADO</v>
      </c>
      <c r="H26" s="22" t="s">
        <v>269</v>
      </c>
      <c r="I26" s="22" t="s">
        <v>1381</v>
      </c>
      <c r="J26" s="21" t="str">
        <f>VLOOKUP(H26,[1]Hoja1!A$2:G$445,3,0)</f>
        <v>NEUMOCONIOSIS, BRONQUITIS, ASMA, SILICOSIS</v>
      </c>
      <c r="K26" s="16"/>
      <c r="L26" s="21" t="str">
        <f>VLOOKUP(H26,[1]Hoja1!A$2:G$445,4,0)</f>
        <v>Inspecciones planeadas e inspecciones no planeadas, procedimientos de programas de seguridad y salud en el trabajo</v>
      </c>
      <c r="M26" s="21" t="str">
        <f>VLOOKUP(H26,[1]Hoja1!A$2:G$445,5,0)</f>
        <v>EPP MASCARILLAS Y FILTROS</v>
      </c>
      <c r="N26" s="16">
        <v>2</v>
      </c>
      <c r="O26" s="17">
        <v>3</v>
      </c>
      <c r="P26" s="17">
        <v>25</v>
      </c>
      <c r="Q26" s="24">
        <f t="shared" si="1"/>
        <v>6</v>
      </c>
      <c r="R26" s="24">
        <f t="shared" si="2"/>
        <v>150</v>
      </c>
      <c r="S26" s="29" t="str">
        <f t="shared" si="3"/>
        <v>M-6</v>
      </c>
      <c r="T26" s="69" t="str">
        <f t="shared" si="0"/>
        <v>II</v>
      </c>
      <c r="U26" s="70" t="str">
        <f t="shared" si="4"/>
        <v>No Aceptable o Aceptable Con Control Especifico</v>
      </c>
      <c r="V26" s="115"/>
      <c r="W26" s="21" t="str">
        <f>VLOOKUP(H26,[1]Hoja1!A$2:G$445,6,0)</f>
        <v>NEUMOCONIOSIS</v>
      </c>
      <c r="X26" s="18"/>
      <c r="Y26" s="18"/>
      <c r="Z26" s="18"/>
      <c r="AA26" s="14"/>
      <c r="AB26" s="20" t="str">
        <f>VLOOKUP(H26,[1]Hoja1!A$2:G$445,7,0)</f>
        <v>USO Y MANEJO DE LOS EPP</v>
      </c>
      <c r="AC26" s="18" t="s">
        <v>1232</v>
      </c>
      <c r="AD26" s="91"/>
    </row>
    <row r="27" spans="1:30" ht="63.75" x14ac:dyDescent="0.25">
      <c r="A27" s="86"/>
      <c r="B27" s="86"/>
      <c r="C27" s="91"/>
      <c r="D27" s="110"/>
      <c r="E27" s="113"/>
      <c r="F27" s="113"/>
      <c r="G27" s="21" t="str">
        <f>VLOOKUP(H27,[1]Hoja1!A$1:G$445,2,0)</f>
        <v>NATURALEZA DE LA TAREA</v>
      </c>
      <c r="H27" s="22" t="s">
        <v>76</v>
      </c>
      <c r="I27" s="22" t="s">
        <v>1372</v>
      </c>
      <c r="J27" s="21" t="str">
        <f>VLOOKUP(H27,[1]Hoja1!A$2:G$445,3,0)</f>
        <v>ESTRÉS,  TRANSTORNOS DEL SUEÑO</v>
      </c>
      <c r="K27" s="16"/>
      <c r="L27" s="21" t="str">
        <f>VLOOKUP(H27,[1]Hoja1!A$2:G$445,4,0)</f>
        <v>N/A</v>
      </c>
      <c r="M27" s="21" t="str">
        <f>VLOOKUP(H27,[1]Hoja1!A$2:G$445,5,0)</f>
        <v>PVE PSICOSOCIAL</v>
      </c>
      <c r="N27" s="16">
        <v>2</v>
      </c>
      <c r="O27" s="17">
        <v>3</v>
      </c>
      <c r="P27" s="17">
        <v>10</v>
      </c>
      <c r="Q27" s="24">
        <f t="shared" si="1"/>
        <v>6</v>
      </c>
      <c r="R27" s="24">
        <f t="shared" si="2"/>
        <v>60</v>
      </c>
      <c r="S27" s="29" t="str">
        <f t="shared" si="3"/>
        <v>M-6</v>
      </c>
      <c r="T27" s="69" t="str">
        <f t="shared" si="0"/>
        <v>III</v>
      </c>
      <c r="U27" s="70" t="str">
        <f t="shared" si="4"/>
        <v>Mejorable</v>
      </c>
      <c r="V27" s="115"/>
      <c r="W27" s="21" t="str">
        <f>VLOOKUP(H27,[1]Hoja1!A$2:G$445,6,0)</f>
        <v>ESTRÉS</v>
      </c>
      <c r="X27" s="18"/>
      <c r="Y27" s="18"/>
      <c r="Z27" s="18"/>
      <c r="AA27" s="14"/>
      <c r="AB27" s="20" t="str">
        <f>VLOOKUP(H27,[1]Hoja1!A$2:G$445,7,0)</f>
        <v>N/A</v>
      </c>
      <c r="AC27" s="18" t="s">
        <v>1203</v>
      </c>
      <c r="AD27" s="91"/>
    </row>
    <row r="28" spans="1:30" ht="89.25" x14ac:dyDescent="0.25">
      <c r="A28" s="86"/>
      <c r="B28" s="86"/>
      <c r="C28" s="91"/>
      <c r="D28" s="110"/>
      <c r="E28" s="113"/>
      <c r="F28" s="113"/>
      <c r="G28" s="21" t="str">
        <f>VLOOKUP(H28,[1]Hoja1!A$1:G$445,2,0)</f>
        <v>Forzadas, Prolongadas</v>
      </c>
      <c r="H28" s="22" t="s">
        <v>40</v>
      </c>
      <c r="I28" s="22" t="s">
        <v>1373</v>
      </c>
      <c r="J28" s="21" t="str">
        <f>VLOOKUP(H28,[1]Hoja1!A$2:G$445,3,0)</f>
        <v xml:space="preserve">Lesiones osteomusculares, lesiones osteoarticulares
</v>
      </c>
      <c r="K28" s="16"/>
      <c r="L28" s="21" t="str">
        <f>VLOOKUP(H28,[1]Hoja1!A$2:G$445,4,0)</f>
        <v>Inspecciones planeadas e inspecciones no planeadas, procedimientos de programas de seguridad y salud en el trabajo</v>
      </c>
      <c r="M28" s="21" t="str">
        <f>VLOOKUP(H28,[1]Hoja1!A$2:G$445,5,0)</f>
        <v>PVE Biomecánico, programa pausas activas, exámenes periódicos, recomendaciones, control de posturas</v>
      </c>
      <c r="N28" s="16">
        <v>2</v>
      </c>
      <c r="O28" s="17">
        <v>3</v>
      </c>
      <c r="P28" s="17">
        <v>25</v>
      </c>
      <c r="Q28" s="24">
        <f t="shared" si="1"/>
        <v>6</v>
      </c>
      <c r="R28" s="24">
        <f t="shared" si="2"/>
        <v>150</v>
      </c>
      <c r="S28" s="29" t="str">
        <f t="shared" si="3"/>
        <v>M-6</v>
      </c>
      <c r="T28" s="69" t="str">
        <f t="shared" si="0"/>
        <v>II</v>
      </c>
      <c r="U28" s="70" t="str">
        <f t="shared" si="4"/>
        <v>No Aceptable o Aceptable Con Control Especifico</v>
      </c>
      <c r="V28" s="115"/>
      <c r="W28" s="21" t="str">
        <f>VLOOKUP(H28,[1]Hoja1!A$2:G$445,6,0)</f>
        <v>Enfermedades Osteomusculares</v>
      </c>
      <c r="X28" s="18"/>
      <c r="Y28" s="18"/>
      <c r="Z28" s="18"/>
      <c r="AA28" s="14"/>
      <c r="AB28" s="20" t="str">
        <f>VLOOKUP(H28,[1]Hoja1!A$2:G$445,7,0)</f>
        <v>Prevención en lesiones osteomusculares, líderes de pausas activas</v>
      </c>
      <c r="AC28" s="18" t="s">
        <v>1225</v>
      </c>
      <c r="AD28" s="91"/>
    </row>
    <row r="29" spans="1:30" ht="51" x14ac:dyDescent="0.25">
      <c r="A29" s="86"/>
      <c r="B29" s="86"/>
      <c r="C29" s="91"/>
      <c r="D29" s="110"/>
      <c r="E29" s="113"/>
      <c r="F29" s="113"/>
      <c r="G29" s="21" t="str">
        <f>VLOOKUP(H29,[1]Hoja1!A$1:G$445,2,0)</f>
        <v>Carga de un peso mayor al recomendado</v>
      </c>
      <c r="H29" s="22" t="s">
        <v>486</v>
      </c>
      <c r="I29" s="22" t="s">
        <v>1374</v>
      </c>
      <c r="J29" s="21" t="str">
        <f>VLOOKUP(H29,[1]Hoja1!A$2:G$445,3,0)</f>
        <v>Lesiones osteomusculares, lesiones osteoarticulares</v>
      </c>
      <c r="K29" s="16"/>
      <c r="L29" s="21" t="str">
        <f>VLOOKUP(H29,[1]Hoja1!A$2:G$445,4,0)</f>
        <v>Inspecciones planeadas e inspecciones no planeadas, procedimientos de programas de seguridad y salud en el trabajo</v>
      </c>
      <c r="M29" s="21" t="str">
        <f>VLOOKUP(H29,[1]Hoja1!A$2:G$445,5,0)</f>
        <v>PVE Biomecánico, programa pausas activas, exámenes periódicos, recomendaciones, control de posturas</v>
      </c>
      <c r="N29" s="16">
        <v>2</v>
      </c>
      <c r="O29" s="17">
        <v>3</v>
      </c>
      <c r="P29" s="17">
        <v>25</v>
      </c>
      <c r="Q29" s="24">
        <f t="shared" si="1"/>
        <v>6</v>
      </c>
      <c r="R29" s="24">
        <f t="shared" si="2"/>
        <v>150</v>
      </c>
      <c r="S29" s="29" t="str">
        <f t="shared" si="3"/>
        <v>M-6</v>
      </c>
      <c r="T29" s="69" t="str">
        <f t="shared" si="0"/>
        <v>II</v>
      </c>
      <c r="U29" s="70" t="str">
        <f t="shared" si="4"/>
        <v>No Aceptable o Aceptable Con Control Especifico</v>
      </c>
      <c r="V29" s="115"/>
      <c r="W29" s="21" t="str">
        <f>VLOOKUP(H29,[1]Hoja1!A$2:G$445,6,0)</f>
        <v>Enfermedades del sistema osteomuscular</v>
      </c>
      <c r="X29" s="18"/>
      <c r="Y29" s="18"/>
      <c r="Z29" s="18"/>
      <c r="AA29" s="14"/>
      <c r="AB29" s="20" t="str">
        <f>VLOOKUP(H29,[1]Hoja1!A$2:G$445,7,0)</f>
        <v>Prevención en lesiones osteomusculares, Líderes en pausas activas</v>
      </c>
      <c r="AC29" s="18" t="s">
        <v>1233</v>
      </c>
      <c r="AD29" s="91"/>
    </row>
    <row r="30" spans="1:30" ht="51" x14ac:dyDescent="0.25">
      <c r="A30" s="86"/>
      <c r="B30" s="86"/>
      <c r="C30" s="91"/>
      <c r="D30" s="110"/>
      <c r="E30" s="113"/>
      <c r="F30" s="113"/>
      <c r="G30" s="21" t="str">
        <f>VLOOKUP(H30,[1]Hoja1!A$1:G$445,2,0)</f>
        <v>Atropellamiento, Envestir</v>
      </c>
      <c r="H30" s="22" t="s">
        <v>1187</v>
      </c>
      <c r="I30" s="22" t="s">
        <v>1374</v>
      </c>
      <c r="J30" s="21" t="str">
        <f>VLOOKUP(H30,[1]Hoja1!A$2:G$445,3,0)</f>
        <v>Lesiones, pérdidas materiales, muerte</v>
      </c>
      <c r="K30" s="16"/>
      <c r="L30" s="21" t="str">
        <f>VLOOKUP(H30,[1]Hoja1!A$2:G$445,4,0)</f>
        <v>Inspecciones planeadas e inspecciones no planeadas, procedimientos de programas de seguridad y salud en el trabajo</v>
      </c>
      <c r="M30" s="21" t="str">
        <f>VLOOKUP(H30,[1]Hoja1!A$2:G$445,5,0)</f>
        <v>Programa de seguridad vial, señalización</v>
      </c>
      <c r="N30" s="16">
        <v>2</v>
      </c>
      <c r="O30" s="17">
        <v>3</v>
      </c>
      <c r="P30" s="17">
        <v>60</v>
      </c>
      <c r="Q30" s="24">
        <f t="shared" si="1"/>
        <v>6</v>
      </c>
      <c r="R30" s="24">
        <f t="shared" si="2"/>
        <v>360</v>
      </c>
      <c r="S30" s="29" t="str">
        <f t="shared" si="3"/>
        <v>M-6</v>
      </c>
      <c r="T30" s="69" t="str">
        <f t="shared" si="0"/>
        <v>II</v>
      </c>
      <c r="U30" s="70" t="str">
        <f t="shared" si="4"/>
        <v>No Aceptable o Aceptable Con Control Especifico</v>
      </c>
      <c r="V30" s="115"/>
      <c r="W30" s="21" t="str">
        <f>VLOOKUP(H30,[1]Hoja1!A$2:G$445,6,0)</f>
        <v>Muerte</v>
      </c>
      <c r="X30" s="18"/>
      <c r="Y30" s="18"/>
      <c r="Z30" s="18"/>
      <c r="AA30" s="14"/>
      <c r="AB30" s="20" t="str">
        <f>VLOOKUP(H30,[1]Hoja1!A$2:G$445,7,0)</f>
        <v>Seguridad vial y manejo defensivo, aseguramiento de áreas de trabajo</v>
      </c>
      <c r="AC30" s="18" t="s">
        <v>1205</v>
      </c>
      <c r="AD30" s="91"/>
    </row>
    <row r="31" spans="1:30" ht="63.75" x14ac:dyDescent="0.25">
      <c r="A31" s="86"/>
      <c r="B31" s="86"/>
      <c r="C31" s="91"/>
      <c r="D31" s="110"/>
      <c r="E31" s="113"/>
      <c r="F31" s="113"/>
      <c r="G31" s="21" t="str">
        <f>VLOOKUP(H31,[1]Hoja1!A$1:G$445,2,0)</f>
        <v>Herramientas Manuales</v>
      </c>
      <c r="H31" s="22" t="s">
        <v>606</v>
      </c>
      <c r="I31" s="22" t="s">
        <v>1374</v>
      </c>
      <c r="J31" s="21" t="str">
        <f>VLOOKUP(H31,[1]Hoja1!A$2:G$445,3,0)</f>
        <v>Quemaduras, contusiones y lesiones</v>
      </c>
      <c r="K31" s="16"/>
      <c r="L31" s="21" t="str">
        <f>VLOOKUP(H31,[1]Hoja1!A$2:G$445,4,0)</f>
        <v>Inspecciones planeadas e inspecciones no planeadas, procedimientos de programas de seguridad y salud en el trabajo</v>
      </c>
      <c r="M31" s="21" t="str">
        <f>VLOOKUP(H31,[1]Hoja1!A$2:G$445,5,0)</f>
        <v>E.P.P.</v>
      </c>
      <c r="N31" s="16">
        <v>2</v>
      </c>
      <c r="O31" s="17">
        <v>3</v>
      </c>
      <c r="P31" s="17">
        <v>25</v>
      </c>
      <c r="Q31" s="24">
        <f t="shared" si="1"/>
        <v>6</v>
      </c>
      <c r="R31" s="24">
        <f t="shared" si="2"/>
        <v>150</v>
      </c>
      <c r="S31" s="29" t="str">
        <f t="shared" si="3"/>
        <v>M-6</v>
      </c>
      <c r="T31" s="69" t="str">
        <f t="shared" si="0"/>
        <v>II</v>
      </c>
      <c r="U31" s="70" t="str">
        <f t="shared" si="4"/>
        <v>No Aceptable o Aceptable Con Control Especifico</v>
      </c>
      <c r="V31" s="115"/>
      <c r="W31" s="21" t="str">
        <f>VLOOKUP(H31,[1]Hoja1!A$2:G$445,6,0)</f>
        <v>Amputación</v>
      </c>
      <c r="X31" s="18"/>
      <c r="Y31" s="18"/>
      <c r="Z31" s="18"/>
      <c r="AA31" s="14"/>
      <c r="AB31" s="20" t="str">
        <f>VLOOKUP(H31,[1]Hoja1!A$2:G$445,7,0)</f>
        <v xml:space="preserve">
Uso y manejo adecuado de E.P.P., uso y manejo adecuado de herramientas manuales y/o máqinas y equipos</v>
      </c>
      <c r="AC31" s="18" t="s">
        <v>1234</v>
      </c>
      <c r="AD31" s="91"/>
    </row>
    <row r="32" spans="1:30" ht="89.25" x14ac:dyDescent="0.25">
      <c r="A32" s="86"/>
      <c r="B32" s="86"/>
      <c r="C32" s="91"/>
      <c r="D32" s="110"/>
      <c r="E32" s="113"/>
      <c r="F32" s="113"/>
      <c r="G32" s="82" t="str">
        <f>VLOOKUP(H32,[1]Hoja1!A$1:G$445,2,0)</f>
        <v>MANTENIMIENTO DE PUENTE GRUAS, LIMPIEZA DE CANALES, MANTENIMIENTO DE INSTALACIONES LOCATIVAS, MANTENIMIENTO Y REPARACIÓN DE POZOS</v>
      </c>
      <c r="H32" s="22" t="s">
        <v>624</v>
      </c>
      <c r="I32" s="22" t="s">
        <v>1374</v>
      </c>
      <c r="J32" s="82" t="str">
        <f>VLOOKUP(H32,[1]Hoja1!A$2:G$445,3,0)</f>
        <v>LESIONES, FRACTURAS, MUERTE</v>
      </c>
      <c r="K32" s="16"/>
      <c r="L32" s="82" t="str">
        <f>VLOOKUP(H32,[1]Hoja1!A$2:G$445,4,0)</f>
        <v>Inspecciones planeadas e inspecciones no planeadas, procedimientos de programas de seguridad y salud en el trabajo</v>
      </c>
      <c r="M32" s="82" t="str">
        <f>VLOOKUP(H32,[1]Hoja1!A$2:G$445,5,0)</f>
        <v>EPP</v>
      </c>
      <c r="N32" s="16">
        <v>2</v>
      </c>
      <c r="O32" s="17">
        <v>2</v>
      </c>
      <c r="P32" s="17">
        <v>100</v>
      </c>
      <c r="Q32" s="24">
        <f t="shared" ref="Q32" si="5">N32*O32</f>
        <v>4</v>
      </c>
      <c r="R32" s="24">
        <f t="shared" ref="R32" si="6">P32*Q32</f>
        <v>400</v>
      </c>
      <c r="S32" s="29" t="str">
        <f t="shared" ref="S32" si="7">IF(Q32=40,"MA-40",IF(Q32=30,"MA-30",IF(Q32=20,"A-20",IF(Q32=10,"A-10",IF(Q32=24,"MA-24",IF(Q32=18,"A-18",IF(Q32=12,"A-12",IF(Q32=6,"M-6",IF(Q32=8,"M-8",IF(Q32=6,"M-6",IF(Q32=4,"B-4",IF(Q32=2,"B-2",))))))))))))</f>
        <v>B-4</v>
      </c>
      <c r="T32" s="69" t="str">
        <f t="shared" ref="T32" si="8">IF(R32&lt;=20,"IV",IF(R32&lt;=120,"III",IF(R32&lt;=500,"II",IF(R32&lt;=4000,"I"))))</f>
        <v>II</v>
      </c>
      <c r="U32" s="70" t="str">
        <f t="shared" ref="U32" si="9">IF(T32=0,"",IF(T32="IV","Aceptable",IF(T32="III","Mejorable",IF(T32="II","No Aceptable o Aceptable Con Control Especifico",IF(T32="I","No Aceptable","")))))</f>
        <v>No Aceptable o Aceptable Con Control Especifico</v>
      </c>
      <c r="V32" s="115"/>
      <c r="W32" s="82" t="str">
        <f>VLOOKUP(H32,[1]Hoja1!A$2:G$445,6,0)</f>
        <v>MUERTE</v>
      </c>
      <c r="X32" s="18"/>
      <c r="Y32" s="18"/>
      <c r="Z32" s="18"/>
      <c r="AA32" s="14"/>
      <c r="AB32" s="20" t="str">
        <f>VLOOKUP(H32,[1]Hoja1!A$2:G$445,7,0)</f>
        <v>CERTIFICACIÓN Y/O ENTRENAMIENTO EN TRABAJO SEGURO EN ALTURAS; DILGENCIAMIENTO DE PERMISO DE TRABAJO; USO Y MANEJO ADECUADO DE E.P.P.; ARME Y DESARME DE ANDAMIOS</v>
      </c>
      <c r="AC32" s="18"/>
      <c r="AD32" s="91"/>
    </row>
    <row r="33" spans="1:30" ht="63.75" x14ac:dyDescent="0.25">
      <c r="A33" s="86"/>
      <c r="B33" s="86"/>
      <c r="C33" s="91"/>
      <c r="D33" s="110"/>
      <c r="E33" s="113"/>
      <c r="F33" s="113"/>
      <c r="G33" s="21" t="str">
        <f>VLOOKUP(H33,[1]Hoja1!A$1:G$445,2,0)</f>
        <v>Atraco, golpiza, atentados y secuestrados</v>
      </c>
      <c r="H33" s="22" t="s">
        <v>57</v>
      </c>
      <c r="I33" s="22" t="s">
        <v>1374</v>
      </c>
      <c r="J33" s="21" t="str">
        <f>VLOOKUP(H33,[1]Hoja1!A$2:G$445,3,0)</f>
        <v>Estrés, golpes, Secuestros</v>
      </c>
      <c r="K33" s="16"/>
      <c r="L33" s="21" t="str">
        <f>VLOOKUP(H33,[1]Hoja1!A$2:G$445,4,0)</f>
        <v>Inspecciones planeadas e inspecciones no planeadas, procedimientos de programas de seguridad y salud en el trabajo</v>
      </c>
      <c r="M33" s="21" t="str">
        <f>VLOOKUP(H33,[1]Hoja1!A$2:G$445,5,0)</f>
        <v xml:space="preserve">Uniformes Corporativos, Caquetas corporativas, Carnetización
</v>
      </c>
      <c r="N33" s="16">
        <v>2</v>
      </c>
      <c r="O33" s="17">
        <v>3</v>
      </c>
      <c r="P33" s="17">
        <v>60</v>
      </c>
      <c r="Q33" s="24">
        <f t="shared" si="1"/>
        <v>6</v>
      </c>
      <c r="R33" s="24">
        <f t="shared" si="2"/>
        <v>360</v>
      </c>
      <c r="S33" s="29" t="str">
        <f t="shared" si="3"/>
        <v>M-6</v>
      </c>
      <c r="T33" s="69" t="str">
        <f t="shared" si="0"/>
        <v>II</v>
      </c>
      <c r="U33" s="70" t="str">
        <f t="shared" si="4"/>
        <v>No Aceptable o Aceptable Con Control Especifico</v>
      </c>
      <c r="V33" s="115"/>
      <c r="W33" s="21" t="str">
        <f>VLOOKUP(H33,[1]Hoja1!A$2:G$445,6,0)</f>
        <v>Secuestros</v>
      </c>
      <c r="X33" s="18"/>
      <c r="Y33" s="18"/>
      <c r="Z33" s="18"/>
      <c r="AA33" s="14"/>
      <c r="AB33" s="20" t="str">
        <f>VLOOKUP(H33,[1]Hoja1!A$2:G$445,7,0)</f>
        <v>N/A</v>
      </c>
      <c r="AC33" s="18" t="s">
        <v>1230</v>
      </c>
      <c r="AD33" s="91"/>
    </row>
    <row r="34" spans="1:30" ht="51.75" thickBot="1" x14ac:dyDescent="0.3">
      <c r="A34" s="87"/>
      <c r="B34" s="87"/>
      <c r="C34" s="108"/>
      <c r="D34" s="111"/>
      <c r="E34" s="114"/>
      <c r="F34" s="114"/>
      <c r="G34" s="21" t="str">
        <f>VLOOKUP(H34,[1]Hoja1!A$1:G$445,2,0)</f>
        <v>SISMOS, INCENDIOS, INUNDACIONES, TERREMOTOS, VENDAVALES, DERRUMBE</v>
      </c>
      <c r="H34" s="22" t="s">
        <v>62</v>
      </c>
      <c r="I34" s="22" t="s">
        <v>1375</v>
      </c>
      <c r="J34" s="21" t="str">
        <f>VLOOKUP(H34,[1]Hoja1!A$2:G$445,3,0)</f>
        <v>SISMOS, INCENDIOS, INUNDACIONES, TERREMOTOS, VENDAVALES</v>
      </c>
      <c r="K34" s="16"/>
      <c r="L34" s="21" t="str">
        <f>VLOOKUP(H34,[1]Hoja1!A$2:G$445,4,0)</f>
        <v>Inspecciones planeadas e inspecciones no planeadas, procedimientos de programas de seguridad y salud en el trabajo</v>
      </c>
      <c r="M34" s="21" t="str">
        <f>VLOOKUP(H34,[1]Hoja1!A$2:G$445,5,0)</f>
        <v>BRIGADAS DE EMERGENCIAS</v>
      </c>
      <c r="N34" s="16">
        <v>2</v>
      </c>
      <c r="O34" s="17">
        <v>1</v>
      </c>
      <c r="P34" s="17">
        <v>100</v>
      </c>
      <c r="Q34" s="24">
        <f t="shared" si="1"/>
        <v>2</v>
      </c>
      <c r="R34" s="24">
        <f t="shared" si="2"/>
        <v>200</v>
      </c>
      <c r="S34" s="29" t="str">
        <f t="shared" si="3"/>
        <v>B-2</v>
      </c>
      <c r="T34" s="69" t="str">
        <f t="shared" si="0"/>
        <v>II</v>
      </c>
      <c r="U34" s="70" t="str">
        <f t="shared" si="4"/>
        <v>No Aceptable o Aceptable Con Control Especifico</v>
      </c>
      <c r="V34" s="89"/>
      <c r="W34" s="21" t="str">
        <f>VLOOKUP(H34,[1]Hoja1!A$2:G$445,6,0)</f>
        <v>MUERTE</v>
      </c>
      <c r="X34" s="18"/>
      <c r="Y34" s="18"/>
      <c r="Z34" s="18"/>
      <c r="AA34" s="14"/>
      <c r="AB34" s="20" t="str">
        <f>VLOOKUP(H34,[1]Hoja1!A$2:G$445,7,0)</f>
        <v>ENTRENAMIENTO DE LA BRIGADA; DIVULGACIÓN DE PLAN DE EMERGENCIA</v>
      </c>
      <c r="AC34" s="18" t="s">
        <v>1209</v>
      </c>
      <c r="AD34" s="92"/>
    </row>
    <row r="36" spans="1:30" ht="13.5" thickBot="1" x14ac:dyDescent="0.3"/>
    <row r="37" spans="1:30" ht="15.75" customHeight="1" thickBot="1" x14ac:dyDescent="0.3">
      <c r="A37" s="138" t="s">
        <v>1193</v>
      </c>
      <c r="B37" s="138"/>
      <c r="C37" s="138"/>
      <c r="D37" s="138"/>
      <c r="E37" s="138"/>
      <c r="F37" s="138"/>
      <c r="G37" s="138"/>
    </row>
    <row r="38" spans="1:30" ht="15.75" customHeight="1" thickBot="1" x14ac:dyDescent="0.3">
      <c r="A38" s="130" t="s">
        <v>1194</v>
      </c>
      <c r="B38" s="130"/>
      <c r="C38" s="130"/>
      <c r="D38" s="139" t="s">
        <v>1195</v>
      </c>
      <c r="E38" s="139"/>
      <c r="F38" s="139"/>
      <c r="G38" s="139"/>
    </row>
    <row r="39" spans="1:30" ht="15.75" customHeight="1" x14ac:dyDescent="0.25">
      <c r="A39" s="127" t="s">
        <v>1400</v>
      </c>
      <c r="B39" s="128"/>
      <c r="C39" s="129"/>
      <c r="D39" s="137" t="s">
        <v>1236</v>
      </c>
      <c r="E39" s="137"/>
      <c r="F39" s="137"/>
      <c r="G39" s="137"/>
    </row>
    <row r="40" spans="1:30" ht="15.75" customHeight="1" x14ac:dyDescent="0.25">
      <c r="A40" s="124" t="s">
        <v>1222</v>
      </c>
      <c r="B40" s="125"/>
      <c r="C40" s="126"/>
      <c r="D40" s="137" t="s">
        <v>1238</v>
      </c>
      <c r="E40" s="137"/>
      <c r="F40" s="137"/>
      <c r="G40" s="137"/>
    </row>
    <row r="41" spans="1:30" ht="15" customHeight="1" x14ac:dyDescent="0.25">
      <c r="A41" s="154" t="s">
        <v>1222</v>
      </c>
      <c r="B41" s="122"/>
      <c r="C41" s="123"/>
      <c r="D41" s="157" t="s">
        <v>1241</v>
      </c>
      <c r="E41" s="157"/>
      <c r="F41" s="157"/>
      <c r="G41" s="157"/>
    </row>
    <row r="42" spans="1:30" ht="15" customHeight="1" x14ac:dyDescent="0.25">
      <c r="A42" s="154" t="s">
        <v>1222</v>
      </c>
      <c r="B42" s="122"/>
      <c r="C42" s="123"/>
      <c r="D42" s="157" t="s">
        <v>1240</v>
      </c>
      <c r="E42" s="157"/>
      <c r="F42" s="157"/>
      <c r="G42" s="157"/>
    </row>
    <row r="43" spans="1:30" ht="15" customHeight="1" x14ac:dyDescent="0.25">
      <c r="A43" s="154" t="s">
        <v>1222</v>
      </c>
      <c r="B43" s="122"/>
      <c r="C43" s="123"/>
      <c r="D43" s="137" t="s">
        <v>1243</v>
      </c>
      <c r="E43" s="137"/>
      <c r="F43" s="137"/>
      <c r="G43" s="137"/>
    </row>
    <row r="44" spans="1:30" ht="15" customHeight="1" x14ac:dyDescent="0.25">
      <c r="A44" s="121" t="s">
        <v>1400</v>
      </c>
      <c r="B44" s="122"/>
      <c r="C44" s="123"/>
      <c r="D44" s="137" t="s">
        <v>1244</v>
      </c>
      <c r="E44" s="137"/>
      <c r="F44" s="137"/>
      <c r="G44" s="137"/>
    </row>
    <row r="45" spans="1:30" ht="15" customHeight="1" x14ac:dyDescent="0.25">
      <c r="A45" s="124" t="s">
        <v>1376</v>
      </c>
      <c r="B45" s="125"/>
      <c r="C45" s="126"/>
      <c r="D45" s="137" t="s">
        <v>1385</v>
      </c>
      <c r="E45" s="137"/>
      <c r="F45" s="137"/>
      <c r="G45" s="137"/>
    </row>
    <row r="46" spans="1:30" ht="15" customHeight="1" x14ac:dyDescent="0.25">
      <c r="A46" s="124" t="s">
        <v>1383</v>
      </c>
      <c r="B46" s="125"/>
      <c r="C46" s="126"/>
      <c r="D46" s="137" t="s">
        <v>1384</v>
      </c>
      <c r="E46" s="137"/>
      <c r="F46" s="137"/>
      <c r="G46" s="137"/>
    </row>
    <row r="47" spans="1:30" ht="15.75" customHeight="1" thickBot="1" x14ac:dyDescent="0.3">
      <c r="A47" s="118"/>
      <c r="B47" s="119"/>
      <c r="C47" s="120"/>
      <c r="D47" s="117"/>
      <c r="E47" s="117"/>
      <c r="F47" s="117"/>
      <c r="G47" s="117"/>
    </row>
  </sheetData>
  <mergeCells count="49">
    <mergeCell ref="J8:J10"/>
    <mergeCell ref="E5:G5"/>
    <mergeCell ref="A8:A10"/>
    <mergeCell ref="B8:B10"/>
    <mergeCell ref="C8:F9"/>
    <mergeCell ref="H10:I10"/>
    <mergeCell ref="G8:I9"/>
    <mergeCell ref="A37:G37"/>
    <mergeCell ref="V11:V22"/>
    <mergeCell ref="AC11:AC12"/>
    <mergeCell ref="AD11:AD22"/>
    <mergeCell ref="V23:V34"/>
    <mergeCell ref="AC23:AC24"/>
    <mergeCell ref="AD23:AD34"/>
    <mergeCell ref="A11:A34"/>
    <mergeCell ref="B11:B34"/>
    <mergeCell ref="K8:M9"/>
    <mergeCell ref="N8:T9"/>
    <mergeCell ref="U8:U9"/>
    <mergeCell ref="V8:W9"/>
    <mergeCell ref="X8:AD9"/>
    <mergeCell ref="A38:C38"/>
    <mergeCell ref="D38:G38"/>
    <mergeCell ref="A39:C39"/>
    <mergeCell ref="D39:G39"/>
    <mergeCell ref="A40:C40"/>
    <mergeCell ref="D40:G40"/>
    <mergeCell ref="A41:C41"/>
    <mergeCell ref="D41:G41"/>
    <mergeCell ref="A42:C42"/>
    <mergeCell ref="D42:G42"/>
    <mergeCell ref="A43:C43"/>
    <mergeCell ref="D43:G43"/>
    <mergeCell ref="A47:C47"/>
    <mergeCell ref="D47:G47"/>
    <mergeCell ref="C11:C22"/>
    <mergeCell ref="D11:D22"/>
    <mergeCell ref="E11:E22"/>
    <mergeCell ref="F11:F22"/>
    <mergeCell ref="C23:C34"/>
    <mergeCell ref="D23:D34"/>
    <mergeCell ref="E23:E34"/>
    <mergeCell ref="F23:F34"/>
    <mergeCell ref="A44:C44"/>
    <mergeCell ref="D44:G44"/>
    <mergeCell ref="A45:C45"/>
    <mergeCell ref="D45:G45"/>
    <mergeCell ref="A46:C46"/>
    <mergeCell ref="D46:G46"/>
  </mergeCells>
  <conditionalFormatting sqref="U1:U10 U35:U1048576">
    <cfRule type="containsText" dxfId="867" priority="109" operator="containsText" text="No Aceptable o Aceptable con Control Especifico">
      <formula>NOT(ISERROR(SEARCH("No Aceptable o Aceptable con Control Especifico",U1)))</formula>
    </cfRule>
    <cfRule type="containsText" dxfId="866" priority="110" operator="containsText" text="No Aceptable">
      <formula>NOT(ISERROR(SEARCH("No Aceptable",U1)))</formula>
    </cfRule>
    <cfRule type="containsText" dxfId="865" priority="111" operator="containsText" text="No Aceptable o Aceptable con Control Especifico">
      <formula>NOT(ISERROR(SEARCH("No Aceptable o Aceptable con Control Especifico",U1)))</formula>
    </cfRule>
  </conditionalFormatting>
  <conditionalFormatting sqref="T1:T10 T35:T1048576">
    <cfRule type="cellIs" dxfId="864" priority="108" operator="equal">
      <formula>"II"</formula>
    </cfRule>
  </conditionalFormatting>
  <conditionalFormatting sqref="P11:P22">
    <cfRule type="cellIs" priority="72" stopIfTrue="1" operator="equal">
      <formula>"10, 25, 50, 100"</formula>
    </cfRule>
  </conditionalFormatting>
  <conditionalFormatting sqref="T11:T22">
    <cfRule type="cellIs" dxfId="863" priority="68" stopIfTrue="1" operator="equal">
      <formula>"IV"</formula>
    </cfRule>
    <cfRule type="cellIs" dxfId="862" priority="69" stopIfTrue="1" operator="equal">
      <formula>"III"</formula>
    </cfRule>
    <cfRule type="cellIs" dxfId="861" priority="70" stopIfTrue="1" operator="equal">
      <formula>"II"</formula>
    </cfRule>
    <cfRule type="cellIs" dxfId="860" priority="71" stopIfTrue="1" operator="equal">
      <formula>"I"</formula>
    </cfRule>
  </conditionalFormatting>
  <conditionalFormatting sqref="U11:U22">
    <cfRule type="cellIs" dxfId="859" priority="66" stopIfTrue="1" operator="equal">
      <formula>"No Aceptable"</formula>
    </cfRule>
    <cfRule type="cellIs" dxfId="858" priority="67" stopIfTrue="1" operator="equal">
      <formula>"Aceptable"</formula>
    </cfRule>
  </conditionalFormatting>
  <conditionalFormatting sqref="U11:U22">
    <cfRule type="cellIs" dxfId="857" priority="65" stopIfTrue="1" operator="equal">
      <formula>"No Aceptable o Aceptable Con Control Especifico"</formula>
    </cfRule>
  </conditionalFormatting>
  <conditionalFormatting sqref="U11:U22">
    <cfRule type="containsText" dxfId="856" priority="64" stopIfTrue="1" operator="containsText" text="Mejorable">
      <formula>NOT(ISERROR(SEARCH("Mejorable",U11)))</formula>
    </cfRule>
  </conditionalFormatting>
  <conditionalFormatting sqref="P23:P31 P33:P34">
    <cfRule type="cellIs" priority="18" stopIfTrue="1" operator="equal">
      <formula>"10, 25, 50, 100"</formula>
    </cfRule>
  </conditionalFormatting>
  <conditionalFormatting sqref="T23:T31 T33:T34">
    <cfRule type="cellIs" dxfId="855" priority="14" stopIfTrue="1" operator="equal">
      <formula>"IV"</formula>
    </cfRule>
    <cfRule type="cellIs" dxfId="854" priority="15" stopIfTrue="1" operator="equal">
      <formula>"III"</formula>
    </cfRule>
    <cfRule type="cellIs" dxfId="853" priority="16" stopIfTrue="1" operator="equal">
      <formula>"II"</formula>
    </cfRule>
    <cfRule type="cellIs" dxfId="852" priority="17" stopIfTrue="1" operator="equal">
      <formula>"I"</formula>
    </cfRule>
  </conditionalFormatting>
  <conditionalFormatting sqref="U23:U31 U33:U34">
    <cfRule type="cellIs" dxfId="851" priority="12" stopIfTrue="1" operator="equal">
      <formula>"No Aceptable"</formula>
    </cfRule>
    <cfRule type="cellIs" dxfId="850" priority="13" stopIfTrue="1" operator="equal">
      <formula>"Aceptable"</formula>
    </cfRule>
  </conditionalFormatting>
  <conditionalFormatting sqref="U23:U31 U33:U34">
    <cfRule type="cellIs" dxfId="849" priority="11" stopIfTrue="1" operator="equal">
      <formula>"No Aceptable o Aceptable Con Control Especifico"</formula>
    </cfRule>
  </conditionalFormatting>
  <conditionalFormatting sqref="U23:U31 U33:U34">
    <cfRule type="containsText" dxfId="848" priority="10" stopIfTrue="1" operator="containsText" text="Mejorable">
      <formula>NOT(ISERROR(SEARCH("Mejorable",U23)))</formula>
    </cfRule>
  </conditionalFormatting>
  <conditionalFormatting sqref="P32">
    <cfRule type="cellIs" priority="9" stopIfTrue="1" operator="equal">
      <formula>"10, 25, 50, 100"</formula>
    </cfRule>
  </conditionalFormatting>
  <conditionalFormatting sqref="T32">
    <cfRule type="cellIs" dxfId="847" priority="5" stopIfTrue="1" operator="equal">
      <formula>"IV"</formula>
    </cfRule>
    <cfRule type="cellIs" dxfId="846" priority="6" stopIfTrue="1" operator="equal">
      <formula>"III"</formula>
    </cfRule>
    <cfRule type="cellIs" dxfId="845" priority="7" stopIfTrue="1" operator="equal">
      <formula>"II"</formula>
    </cfRule>
    <cfRule type="cellIs" dxfId="844" priority="8" stopIfTrue="1" operator="equal">
      <formula>"I"</formula>
    </cfRule>
  </conditionalFormatting>
  <conditionalFormatting sqref="U32">
    <cfRule type="cellIs" dxfId="843" priority="3" stopIfTrue="1" operator="equal">
      <formula>"No Aceptable"</formula>
    </cfRule>
    <cfRule type="cellIs" dxfId="842" priority="4" stopIfTrue="1" operator="equal">
      <formula>"Aceptable"</formula>
    </cfRule>
  </conditionalFormatting>
  <conditionalFormatting sqref="U32">
    <cfRule type="cellIs" dxfId="841" priority="2" stopIfTrue="1" operator="equal">
      <formula>"No Aceptable o Aceptable Con Control Especifico"</formula>
    </cfRule>
  </conditionalFormatting>
  <conditionalFormatting sqref="U32">
    <cfRule type="containsText" dxfId="840" priority="1" stopIfTrue="1" operator="containsText" text="Mejorable">
      <formula>NOT(ISERROR(SEARCH("Mejorable",U32)))</formula>
    </cfRule>
  </conditionalFormatting>
  <dataValidations count="2">
    <dataValidation type="whole" allowBlank="1" showInputMessage="1" showErrorMessage="1" prompt="1 Esporadica (EE)_x000a_2 Ocasional (EO)_x000a_3 Frecuente (EF)_x000a_4 continua (EC)" sqref="O11:O3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H11:H31 H33:H34</xm:sqref>
        </x14:dataValidation>
        <x14:dataValidation type="list" allowBlank="1" showInputMessage="1" showErrorMessage="1">
          <x14:formula1>
            <xm:f>[1]Hoja2!#REF!</xm:f>
          </x14:formula1>
          <xm:sqref>E11 E23</xm:sqref>
        </x14:dataValidation>
        <x14:dataValidation type="list" allowBlank="1" showInputMessage="1" showErrorMessage="1">
          <x14:formula1>
            <xm:f>PELIGROS!$A$2:$A$445</xm:f>
          </x14:formula1>
          <xm:sqref>H32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5"/>
  <sheetViews>
    <sheetView showGridLines="0" zoomScale="80" zoomScaleNormal="80" zoomScaleSheetLayoutView="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1285</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39"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51" customHeight="1" x14ac:dyDescent="0.25">
      <c r="A11" s="85" t="s">
        <v>1284</v>
      </c>
      <c r="B11" s="85" t="s">
        <v>1398</v>
      </c>
      <c r="C11" s="93" t="s">
        <v>1245</v>
      </c>
      <c r="D11" s="96" t="s">
        <v>1246</v>
      </c>
      <c r="E11" s="99" t="s">
        <v>1017</v>
      </c>
      <c r="F11" s="99" t="s">
        <v>1199</v>
      </c>
      <c r="G11" s="84" t="str">
        <f>VLOOKUP(H11,PELIGROS!A$1:G$445,2,0)</f>
        <v>Bacteria</v>
      </c>
      <c r="H11" s="53" t="s">
        <v>108</v>
      </c>
      <c r="I11" s="53" t="s">
        <v>1370</v>
      </c>
      <c r="J11" s="84" t="str">
        <f>VLOOKUP(H11,PELIGROS!A$2:G$445,3,0)</f>
        <v>Infecciones producidas por Bacterianas</v>
      </c>
      <c r="K11" s="83"/>
      <c r="L11" s="84" t="str">
        <f>VLOOKUP(H11,PELIGROS!A$2:G$445,4,0)</f>
        <v>Inspecciones planeadas e inspecciones no planeadas, procedimientos de programas de seguridad y salud en el trabajo</v>
      </c>
      <c r="M11" s="84" t="str">
        <f>VLOOKUP(H11,PELIGROS!A$2:G$445,5,0)</f>
        <v>Programa de vacunación, bota pantalon, overol, guantes, tapabocas, mascarillas con filtos</v>
      </c>
      <c r="N11" s="83">
        <v>2</v>
      </c>
      <c r="O11" s="55">
        <v>3</v>
      </c>
      <c r="P11" s="55">
        <v>10</v>
      </c>
      <c r="Q11" s="55">
        <f>N11*O11</f>
        <v>6</v>
      </c>
      <c r="R11" s="55">
        <f>P11*Q11</f>
        <v>60</v>
      </c>
      <c r="S11" s="56" t="str">
        <f>IF(Q11=40,"MA-40",IF(Q11=30,"MA-30",IF(Q11=20,"A-20",IF(Q11=10,"A-10",IF(Q11=24,"MA-24",IF(Q11=18,"A-18",IF(Q11=12,"A-12",IF(Q11=6,"M-6",IF(Q11=8,"M-8",IF(Q11=6,"M-6",IF(Q11=4,"B-4",IF(Q11=2,"B-2",))))))))))))</f>
        <v>M-6</v>
      </c>
      <c r="T11" s="57" t="str">
        <f t="shared" ref="T11:T76" si="0">IF(R11&lt;=20,"IV",IF(R11&lt;=120,"III",IF(R11&lt;=500,"II",IF(R11&lt;=4000,"I"))))</f>
        <v>III</v>
      </c>
      <c r="U11" s="58" t="str">
        <f>IF(T11=0,"",IF(T11="IV","Aceptable",IF(T11="III","Mejorable",IF(T11="II","No Aceptable o Aceptable Con Control Especifico",IF(T11="I","No Aceptable","")))))</f>
        <v>Mejorable</v>
      </c>
      <c r="V11" s="116">
        <v>1</v>
      </c>
      <c r="W11" s="84" t="str">
        <f>VLOOKUP(H11,PELIGROS!A$2:G$445,6,0)</f>
        <v xml:space="preserve">Enfermedades Infectocontagiosas
</v>
      </c>
      <c r="X11" s="83"/>
      <c r="Y11" s="83"/>
      <c r="Z11" s="83"/>
      <c r="AA11" s="84"/>
      <c r="AB11" s="84" t="str">
        <f>VLOOKUP(H11,PELIGROS!A$2:G$445,7,0)</f>
        <v xml:space="preserve">Riesgo Biológico, Autocuidado y/o Uso y manejo adecuado de E.P.P.
</v>
      </c>
      <c r="AC11" s="116" t="s">
        <v>1248</v>
      </c>
      <c r="AD11" s="93" t="s">
        <v>1201</v>
      </c>
    </row>
    <row r="12" spans="1:30" ht="51" x14ac:dyDescent="0.25">
      <c r="A12" s="86"/>
      <c r="B12" s="86"/>
      <c r="C12" s="94"/>
      <c r="D12" s="97"/>
      <c r="E12" s="100"/>
      <c r="F12" s="100"/>
      <c r="G12" s="84" t="str">
        <f>VLOOKUP(H12,PELIGROS!A$1:G$445,2,0)</f>
        <v>Hongos</v>
      </c>
      <c r="H12" s="53" t="s">
        <v>117</v>
      </c>
      <c r="I12" s="53" t="s">
        <v>1370</v>
      </c>
      <c r="J12" s="84" t="str">
        <f>VLOOKUP(H12,PELIGROS!A$2:G$445,3,0)</f>
        <v>Micosis</v>
      </c>
      <c r="K12" s="61"/>
      <c r="L12" s="84" t="str">
        <f>VLOOKUP(H12,PELIGROS!A$2:G$445,4,0)</f>
        <v>Inspecciones planeadas e inspecciones no planeadas, procedimientos de programas de seguridad y salud en el trabajo</v>
      </c>
      <c r="M12" s="84" t="str">
        <f>VLOOKUP(H12,PELIGROS!A$2:G$445,5,0)</f>
        <v>Programa de vacunación, éxamenes periódicos</v>
      </c>
      <c r="N12" s="61">
        <v>2</v>
      </c>
      <c r="O12" s="62">
        <v>3</v>
      </c>
      <c r="P12" s="62">
        <v>10</v>
      </c>
      <c r="Q12" s="55">
        <f t="shared" ref="Q12:Q77" si="1">N12*O12</f>
        <v>6</v>
      </c>
      <c r="R12" s="55">
        <f t="shared" ref="R12:R77" si="2">P12*Q12</f>
        <v>60</v>
      </c>
      <c r="S12" s="63" t="str">
        <f t="shared" ref="S12:S77" si="3">IF(Q12=40,"MA-40",IF(Q12=30,"MA-30",IF(Q12=20,"A-20",IF(Q12=10,"A-10",IF(Q12=24,"MA-24",IF(Q12=18,"A-18",IF(Q12=12,"A-12",IF(Q12=6,"M-6",IF(Q12=8,"M-8",IF(Q12=6,"M-6",IF(Q12=4,"B-4",IF(Q12=2,"B-2",))))))))))))</f>
        <v>M-6</v>
      </c>
      <c r="T12" s="64" t="str">
        <f t="shared" si="0"/>
        <v>III</v>
      </c>
      <c r="U12" s="65" t="str">
        <f t="shared" ref="U12:U77" si="4">IF(T12=0,"",IF(T12="IV","Aceptable",IF(T12="III","Mejorable",IF(T12="II","No Aceptable o Aceptable Con Control Especifico",IF(T12="I","No Aceptable","")))))</f>
        <v>Mejorable</v>
      </c>
      <c r="V12" s="103"/>
      <c r="W12" s="84" t="str">
        <f>VLOOKUP(H12,PELIGROS!A$2:G$445,6,0)</f>
        <v>Micosis</v>
      </c>
      <c r="X12" s="61"/>
      <c r="Y12" s="61"/>
      <c r="Z12" s="61"/>
      <c r="AA12" s="68"/>
      <c r="AB12" s="84" t="str">
        <f>VLOOKUP(H12,PELIGROS!A$2:G$445,7,0)</f>
        <v xml:space="preserve">Riesgo Biológico, Autocuidado y/o Uso y manejo adecuado de E.P.P.
</v>
      </c>
      <c r="AC12" s="103"/>
      <c r="AD12" s="94"/>
    </row>
    <row r="13" spans="1:30" ht="51" x14ac:dyDescent="0.25">
      <c r="A13" s="86"/>
      <c r="B13" s="86"/>
      <c r="C13" s="94"/>
      <c r="D13" s="97"/>
      <c r="E13" s="100"/>
      <c r="F13" s="100"/>
      <c r="G13" s="84" t="str">
        <f>VLOOKUP(H13,PELIGROS!A$1:G$445,2,0)</f>
        <v>Virus</v>
      </c>
      <c r="H13" s="53" t="s">
        <v>120</v>
      </c>
      <c r="I13" s="53" t="s">
        <v>1370</v>
      </c>
      <c r="J13" s="84" t="str">
        <f>VLOOKUP(H13,PELIGROS!A$2:G$445,3,0)</f>
        <v>Infecciones Virales</v>
      </c>
      <c r="K13" s="61"/>
      <c r="L13" s="84" t="str">
        <f>VLOOKUP(H13,PELIGROS!A$2:G$445,4,0)</f>
        <v>Inspecciones planeadas e inspecciones no planeadas, procedimientos de programas de seguridad y salud en el trabajo</v>
      </c>
      <c r="M13" s="84" t="str">
        <f>VLOOKUP(H13,PELIGROS!A$2:G$445,5,0)</f>
        <v>Programa de vacunación, bota pantalon, overol, guantes, tapabocas, mascarillas con filtos</v>
      </c>
      <c r="N13" s="61">
        <v>2</v>
      </c>
      <c r="O13" s="62">
        <v>3</v>
      </c>
      <c r="P13" s="62">
        <v>10</v>
      </c>
      <c r="Q13" s="55">
        <f t="shared" si="1"/>
        <v>6</v>
      </c>
      <c r="R13" s="55">
        <f t="shared" si="2"/>
        <v>60</v>
      </c>
      <c r="S13" s="63" t="str">
        <f t="shared" si="3"/>
        <v>M-6</v>
      </c>
      <c r="T13" s="64" t="str">
        <f t="shared" si="0"/>
        <v>III</v>
      </c>
      <c r="U13" s="65" t="str">
        <f t="shared" si="4"/>
        <v>Mejorable</v>
      </c>
      <c r="V13" s="103"/>
      <c r="W13" s="84" t="str">
        <f>VLOOKUP(H13,PELIGROS!A$2:G$445,6,0)</f>
        <v xml:space="preserve">Enfermedades Infectocontagiosas
</v>
      </c>
      <c r="X13" s="61"/>
      <c r="Y13" s="61"/>
      <c r="Z13" s="61"/>
      <c r="AA13" s="68"/>
      <c r="AB13" s="84" t="str">
        <f>VLOOKUP(H13,PELIGROS!A$2:G$445,7,0)</f>
        <v xml:space="preserve">Riesgo Biológico, Autocuidado y/o Uso y manejo adecuado de E.P.P.
</v>
      </c>
      <c r="AC13" s="104"/>
      <c r="AD13" s="94"/>
    </row>
    <row r="14" spans="1:30" ht="51" x14ac:dyDescent="0.25">
      <c r="A14" s="86"/>
      <c r="B14" s="86"/>
      <c r="C14" s="94"/>
      <c r="D14" s="97"/>
      <c r="E14" s="100"/>
      <c r="F14" s="100"/>
      <c r="G14" s="84" t="str">
        <f>VLOOKUP(H14,PELIGROS!A$1:G$445,2,0)</f>
        <v>INFRAROJA, ULTRAVIOLETA, VISIBLE, RADIOFRECUENCIA, MICROONDAS, LASER</v>
      </c>
      <c r="H14" s="53" t="s">
        <v>67</v>
      </c>
      <c r="I14" s="53" t="s">
        <v>1371</v>
      </c>
      <c r="J14" s="84" t="str">
        <f>VLOOKUP(H14,PELIGROS!A$2:G$445,3,0)</f>
        <v>CÁNCER, LESIONES DÉRMICAS Y OCULARES</v>
      </c>
      <c r="K14" s="61"/>
      <c r="L14" s="84" t="str">
        <f>VLOOKUP(H14,PELIGROS!A$2:G$445,4,0)</f>
        <v>Inspecciones planeadas e inspecciones no planeadas, procedimientos de programas de seguridad y salud en el trabajo</v>
      </c>
      <c r="M14" s="84" t="str">
        <f>VLOOKUP(H14,PELIGROS!A$2:G$445,5,0)</f>
        <v>PROGRAMA BLOQUEADOR SOLAR</v>
      </c>
      <c r="N14" s="61">
        <v>2</v>
      </c>
      <c r="O14" s="62">
        <v>3</v>
      </c>
      <c r="P14" s="62">
        <v>10</v>
      </c>
      <c r="Q14" s="55">
        <f t="shared" si="1"/>
        <v>6</v>
      </c>
      <c r="R14" s="55">
        <f t="shared" si="2"/>
        <v>60</v>
      </c>
      <c r="S14" s="63" t="str">
        <f t="shared" si="3"/>
        <v>M-6</v>
      </c>
      <c r="T14" s="64" t="str">
        <f t="shared" si="0"/>
        <v>III</v>
      </c>
      <c r="U14" s="65" t="str">
        <f t="shared" si="4"/>
        <v>Mejorable</v>
      </c>
      <c r="V14" s="103"/>
      <c r="W14" s="84" t="str">
        <f>VLOOKUP(H14,PELIGROS!A$2:G$445,6,0)</f>
        <v>CÁNCER</v>
      </c>
      <c r="X14" s="61"/>
      <c r="Y14" s="61"/>
      <c r="Z14" s="61"/>
      <c r="AA14" s="68"/>
      <c r="AB14" s="84" t="str">
        <f>VLOOKUP(H14,PELIGROS!A$2:G$445,7,0)</f>
        <v>N/A</v>
      </c>
      <c r="AC14" s="61" t="s">
        <v>1202</v>
      </c>
      <c r="AD14" s="94"/>
    </row>
    <row r="15" spans="1:30" ht="51" x14ac:dyDescent="0.25">
      <c r="A15" s="86"/>
      <c r="B15" s="86"/>
      <c r="C15" s="94"/>
      <c r="D15" s="97"/>
      <c r="E15" s="100"/>
      <c r="F15" s="100"/>
      <c r="G15" s="84" t="str">
        <f>VLOOKUP(H15,PELIGROS!A$1:G$445,2,0)</f>
        <v>GASES Y VAPORES</v>
      </c>
      <c r="H15" s="53" t="s">
        <v>250</v>
      </c>
      <c r="I15" s="53" t="s">
        <v>1381</v>
      </c>
      <c r="J15" s="84" t="str">
        <f>VLOOKUP(H15,PELIGROS!A$2:G$445,3,0)</f>
        <v xml:space="preserve"> LESIONES EN LA PIEL, IRRITACIÓN EN VÍAS  RESPIRATORIAS, MUERTE</v>
      </c>
      <c r="K15" s="61"/>
      <c r="L15" s="84" t="str">
        <f>VLOOKUP(H15,PELIGROS!A$2:G$445,4,0)</f>
        <v>Inspecciones planeadas e inspecciones no planeadas, procedimientos de programas de seguridad y salud en el trabajo</v>
      </c>
      <c r="M15" s="84" t="str">
        <f>VLOOKUP(H15,PELIGROS!A$2:G$445,5,0)</f>
        <v>EPP TAPABOCAS, CARETAS CON FILTROS</v>
      </c>
      <c r="N15" s="61">
        <v>2</v>
      </c>
      <c r="O15" s="62">
        <v>3</v>
      </c>
      <c r="P15" s="62">
        <v>25</v>
      </c>
      <c r="Q15" s="55">
        <f t="shared" si="1"/>
        <v>6</v>
      </c>
      <c r="R15" s="55">
        <f t="shared" si="2"/>
        <v>150</v>
      </c>
      <c r="S15" s="63" t="str">
        <f t="shared" si="3"/>
        <v>M-6</v>
      </c>
      <c r="T15" s="64" t="str">
        <f t="shared" si="0"/>
        <v>II</v>
      </c>
      <c r="U15" s="65" t="str">
        <f t="shared" si="4"/>
        <v>No Aceptable o Aceptable Con Control Especifico</v>
      </c>
      <c r="V15" s="103"/>
      <c r="W15" s="84" t="str">
        <f>VLOOKUP(H15,PELIGROS!A$2:G$445,6,0)</f>
        <v xml:space="preserve"> MUERTE</v>
      </c>
      <c r="X15" s="61"/>
      <c r="Y15" s="61"/>
      <c r="Z15" s="61"/>
      <c r="AA15" s="68"/>
      <c r="AB15" s="84" t="str">
        <f>VLOOKUP(H15,PELIGROS!A$2:G$445,7,0)</f>
        <v>USO Y MANEJO ADECUADO DE E.P.P.</v>
      </c>
      <c r="AC15" s="61"/>
      <c r="AD15" s="94"/>
    </row>
    <row r="16" spans="1:30" ht="34.5" customHeight="1" x14ac:dyDescent="0.25">
      <c r="A16" s="86"/>
      <c r="B16" s="86"/>
      <c r="C16" s="94"/>
      <c r="D16" s="97"/>
      <c r="E16" s="100"/>
      <c r="F16" s="100"/>
      <c r="G16" s="84" t="str">
        <f>VLOOKUP(H16,PELIGROS!A$1:G$445,2,0)</f>
        <v>CONCENTRACIÓN EN ACTIVIDADES DE ALTO DESEMPEÑO MENTAL</v>
      </c>
      <c r="H16" s="53" t="s">
        <v>72</v>
      </c>
      <c r="I16" s="53" t="s">
        <v>1372</v>
      </c>
      <c r="J16" s="84" t="str">
        <f>VLOOKUP(H16,PELIGROS!A$2:G$445,3,0)</f>
        <v>ESTRÉS, CEFALEA, IRRITABILIDAD</v>
      </c>
      <c r="K16" s="61"/>
      <c r="L16" s="84" t="str">
        <f>VLOOKUP(H16,PELIGROS!A$2:G$445,4,0)</f>
        <v>N/A</v>
      </c>
      <c r="M16" s="84" t="str">
        <f>VLOOKUP(H16,PELIGROS!A$2:G$445,5,0)</f>
        <v>PVE PSICOSOCIAL</v>
      </c>
      <c r="N16" s="61">
        <v>2</v>
      </c>
      <c r="O16" s="62">
        <v>2</v>
      </c>
      <c r="P16" s="62">
        <v>10</v>
      </c>
      <c r="Q16" s="55">
        <f t="shared" si="1"/>
        <v>4</v>
      </c>
      <c r="R16" s="55">
        <f t="shared" si="2"/>
        <v>40</v>
      </c>
      <c r="S16" s="63" t="str">
        <f t="shared" si="3"/>
        <v>B-4</v>
      </c>
      <c r="T16" s="64" t="str">
        <f t="shared" si="0"/>
        <v>III</v>
      </c>
      <c r="U16" s="65" t="str">
        <f t="shared" si="4"/>
        <v>Mejorable</v>
      </c>
      <c r="V16" s="103"/>
      <c r="W16" s="84" t="str">
        <f>VLOOKUP(H16,PELIGROS!A$2:G$445,6,0)</f>
        <v>ESTRÉS</v>
      </c>
      <c r="X16" s="61"/>
      <c r="Y16" s="61"/>
      <c r="Z16" s="61"/>
      <c r="AA16" s="68"/>
      <c r="AB16" s="84" t="str">
        <f>VLOOKUP(H16,PELIGROS!A$2:G$445,7,0)</f>
        <v>N/A</v>
      </c>
      <c r="AC16" s="102" t="s">
        <v>1203</v>
      </c>
      <c r="AD16" s="94"/>
    </row>
    <row r="17" spans="1:30" ht="34.5" customHeight="1" x14ac:dyDescent="0.25">
      <c r="A17" s="86"/>
      <c r="B17" s="86"/>
      <c r="C17" s="94"/>
      <c r="D17" s="97"/>
      <c r="E17" s="100"/>
      <c r="F17" s="100"/>
      <c r="G17" s="84" t="str">
        <f>VLOOKUP(H17,PELIGROS!A$1:G$445,2,0)</f>
        <v>NATURALEZA DE LA TAREA</v>
      </c>
      <c r="H17" s="53" t="s">
        <v>76</v>
      </c>
      <c r="I17" s="53" t="s">
        <v>1372</v>
      </c>
      <c r="J17" s="84" t="str">
        <f>VLOOKUP(H17,PELIGROS!A$2:G$445,3,0)</f>
        <v>ESTRÉS,  TRANSTORNOS DEL SUEÑO</v>
      </c>
      <c r="K17" s="61"/>
      <c r="L17" s="84" t="str">
        <f>VLOOKUP(H17,PELIGROS!A$2:G$445,4,0)</f>
        <v>N/A</v>
      </c>
      <c r="M17" s="84" t="str">
        <f>VLOOKUP(H17,PELIGROS!A$2:G$445,5,0)</f>
        <v>PVE PSICOSOCIAL</v>
      </c>
      <c r="N17" s="61">
        <v>2</v>
      </c>
      <c r="O17" s="62">
        <v>2</v>
      </c>
      <c r="P17" s="62">
        <v>10</v>
      </c>
      <c r="Q17" s="55">
        <f t="shared" si="1"/>
        <v>4</v>
      </c>
      <c r="R17" s="55">
        <f t="shared" si="2"/>
        <v>40</v>
      </c>
      <c r="S17" s="63" t="str">
        <f t="shared" si="3"/>
        <v>B-4</v>
      </c>
      <c r="T17" s="64" t="str">
        <f t="shared" si="0"/>
        <v>III</v>
      </c>
      <c r="U17" s="65" t="str">
        <f t="shared" si="4"/>
        <v>Mejorable</v>
      </c>
      <c r="V17" s="103"/>
      <c r="W17" s="84" t="str">
        <f>VLOOKUP(H17,PELIGROS!A$2:G$445,6,0)</f>
        <v>ESTRÉS</v>
      </c>
      <c r="X17" s="61"/>
      <c r="Y17" s="61"/>
      <c r="Z17" s="61"/>
      <c r="AA17" s="68"/>
      <c r="AB17" s="84" t="str">
        <f>VLOOKUP(H17,PELIGROS!A$2:G$445,7,0)</f>
        <v>N/A</v>
      </c>
      <c r="AC17" s="104"/>
      <c r="AD17" s="94"/>
    </row>
    <row r="18" spans="1:30" ht="89.25" x14ac:dyDescent="0.25">
      <c r="A18" s="86"/>
      <c r="B18" s="86"/>
      <c r="C18" s="94"/>
      <c r="D18" s="97"/>
      <c r="E18" s="100"/>
      <c r="F18" s="100"/>
      <c r="G18" s="84" t="str">
        <f>VLOOKUP(H18,PELIGROS!A$1:G$445,2,0)</f>
        <v>Forzadas, Prolongadas</v>
      </c>
      <c r="H18" s="53" t="s">
        <v>40</v>
      </c>
      <c r="I18" s="53" t="s">
        <v>1373</v>
      </c>
      <c r="J18" s="84" t="str">
        <f>VLOOKUP(H18,PELIGROS!A$2:G$445,3,0)</f>
        <v xml:space="preserve">Lesiones osteomusculares, lesiones osteoarticulares
</v>
      </c>
      <c r="K18" s="61"/>
      <c r="L18" s="84" t="str">
        <f>VLOOKUP(H18,PELIGROS!A$2:G$445,4,0)</f>
        <v>Inspecciones planeadas e inspecciones no planeadas, procedimientos de programas de seguridad y salud en el trabajo</v>
      </c>
      <c r="M18" s="84" t="str">
        <f>VLOOKUP(H18,PELIGROS!A$2:G$445,5,0)</f>
        <v>PVE Biomecánico, programa pausas activas, exámenes periódicos, recomendaciones, control de posturas</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84" t="str">
        <f>VLOOKUP(H18,PELIGROS!A$2:G$445,6,0)</f>
        <v>Enfermedades Osteomusculares</v>
      </c>
      <c r="X18" s="61"/>
      <c r="Y18" s="61"/>
      <c r="Z18" s="61"/>
      <c r="AA18" s="68"/>
      <c r="AB18" s="84" t="str">
        <f>VLOOKUP(H18,PELIGROS!A$2:G$445,7,0)</f>
        <v>Prevención en lesiones osteomusculares, líderes de pausas activas</v>
      </c>
      <c r="AC18" s="61" t="s">
        <v>1225</v>
      </c>
      <c r="AD18" s="94"/>
    </row>
    <row r="19" spans="1:30" ht="38.25" x14ac:dyDescent="0.25">
      <c r="A19" s="86"/>
      <c r="B19" s="86"/>
      <c r="C19" s="94"/>
      <c r="D19" s="97"/>
      <c r="E19" s="100"/>
      <c r="F19" s="100"/>
      <c r="G19" s="84" t="str">
        <f>VLOOKUP(H19,PELIGROS!A$1:G$445,2,0)</f>
        <v>Movimientos repetitivos, Miembros Superiores</v>
      </c>
      <c r="H19" s="53" t="s">
        <v>47</v>
      </c>
      <c r="I19" s="53" t="s">
        <v>1373</v>
      </c>
      <c r="J19" s="84" t="str">
        <f>VLOOKUP(H19,PELIGROS!A$2:G$445,3,0)</f>
        <v>Lesiones Musculoesqueléticas</v>
      </c>
      <c r="K19" s="61"/>
      <c r="L19" s="84" t="str">
        <f>VLOOKUP(H19,PELIGROS!A$2:G$445,4,0)</f>
        <v>N/A</v>
      </c>
      <c r="M19" s="84" t="str">
        <f>VLOOKUP(H19,PELIGROS!A$2:G$445,5,0)</f>
        <v>PVE BIomécanico, programa pausas activas, examenes periódicos, recomendaicones, control de posturas</v>
      </c>
      <c r="N19" s="61">
        <v>2</v>
      </c>
      <c r="O19" s="62">
        <v>2</v>
      </c>
      <c r="P19" s="62">
        <v>25</v>
      </c>
      <c r="Q19" s="55">
        <f t="shared" si="1"/>
        <v>4</v>
      </c>
      <c r="R19" s="55">
        <f t="shared" si="2"/>
        <v>100</v>
      </c>
      <c r="S19" s="63" t="str">
        <f t="shared" si="3"/>
        <v>B-4</v>
      </c>
      <c r="T19" s="64" t="str">
        <f t="shared" si="0"/>
        <v>III</v>
      </c>
      <c r="U19" s="65" t="str">
        <f t="shared" si="4"/>
        <v>Mejorable</v>
      </c>
      <c r="V19" s="103"/>
      <c r="W19" s="84" t="str">
        <f>VLOOKUP(H19,PELIGROS!A$2:G$445,6,0)</f>
        <v>Enfermedades musculoesqueleticas</v>
      </c>
      <c r="X19" s="61"/>
      <c r="Y19" s="61"/>
      <c r="Z19" s="61"/>
      <c r="AA19" s="68"/>
      <c r="AB19" s="84" t="str">
        <f>VLOOKUP(H19,PELIGROS!A$2:G$445,7,0)</f>
        <v>Prevención en lesiones osteomusculares, líderes de pausas activas</v>
      </c>
      <c r="AC19" s="61" t="s">
        <v>1233</v>
      </c>
      <c r="AD19" s="94"/>
    </row>
    <row r="20" spans="1:30" ht="51" x14ac:dyDescent="0.25">
      <c r="A20" s="86"/>
      <c r="B20" s="86"/>
      <c r="C20" s="94"/>
      <c r="D20" s="97"/>
      <c r="E20" s="100"/>
      <c r="F20" s="100"/>
      <c r="G20" s="84" t="str">
        <f>VLOOKUP(H20,PELIGROS!A$1:G$445,2,0)</f>
        <v>Atropellamiento, Envestir</v>
      </c>
      <c r="H20" s="53" t="s">
        <v>1187</v>
      </c>
      <c r="I20" s="53" t="s">
        <v>1374</v>
      </c>
      <c r="J20" s="84" t="str">
        <f>VLOOKUP(H20,PELIGROS!A$2:G$445,3,0)</f>
        <v>Lesiones, pérdidas materiales, muerte</v>
      </c>
      <c r="K20" s="61"/>
      <c r="L20" s="84" t="str">
        <f>VLOOKUP(H20,PELIGROS!A$2:G$445,4,0)</f>
        <v>Inspecciones planeadas e inspecciones no planeadas, procedimientos de programas de seguridad y salud en el trabajo</v>
      </c>
      <c r="M20" s="84" t="str">
        <f>VLOOKUP(H20,PELIGROS!A$2:G$445,5,0)</f>
        <v>Programa de seguridad vial, señalización</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84" t="str">
        <f>VLOOKUP(H20,PELIGROS!A$2:G$445,6,0)</f>
        <v>Muerte</v>
      </c>
      <c r="X20" s="61"/>
      <c r="Y20" s="61"/>
      <c r="Z20" s="61"/>
      <c r="AA20" s="68"/>
      <c r="AB20" s="84" t="str">
        <f>VLOOKUP(H20,PELIGROS!A$2:G$445,7,0)</f>
        <v>Seguridad vial y manejo defensivo, aseguramiento de áreas de trabajo</v>
      </c>
      <c r="AC20" s="61" t="s">
        <v>1205</v>
      </c>
      <c r="AD20" s="94"/>
    </row>
    <row r="21" spans="1:30" ht="63.75" x14ac:dyDescent="0.25">
      <c r="A21" s="86"/>
      <c r="B21" s="86"/>
      <c r="C21" s="94"/>
      <c r="D21" s="97"/>
      <c r="E21" s="100"/>
      <c r="F21" s="100"/>
      <c r="G21" s="84" t="str">
        <f>VLOOKUP(H21,PELIGROS!A$1:G$445,2,0)</f>
        <v>Herramientas Manuales</v>
      </c>
      <c r="H21" s="53" t="s">
        <v>606</v>
      </c>
      <c r="I21" s="53" t="s">
        <v>1374</v>
      </c>
      <c r="J21" s="84" t="str">
        <f>VLOOKUP(H21,PELIGROS!A$2:G$445,3,0)</f>
        <v>Quemaduras, contusiones y lesiones</v>
      </c>
      <c r="K21" s="61"/>
      <c r="L21" s="84" t="str">
        <f>VLOOKUP(H21,PELIGROS!A$2:G$445,4,0)</f>
        <v>Inspecciones planeadas e inspecciones no planeadas, procedimientos de programas de seguridad y salud en el trabajo</v>
      </c>
      <c r="M21" s="84" t="str">
        <f>VLOOKUP(H21,PELIGROS!A$2:G$445,5,0)</f>
        <v>E.P.P.</v>
      </c>
      <c r="N21" s="61">
        <v>2</v>
      </c>
      <c r="O21" s="62">
        <v>3</v>
      </c>
      <c r="P21" s="62">
        <v>25</v>
      </c>
      <c r="Q21" s="55">
        <f t="shared" si="1"/>
        <v>6</v>
      </c>
      <c r="R21" s="55">
        <f t="shared" si="2"/>
        <v>150</v>
      </c>
      <c r="S21" s="63" t="str">
        <f t="shared" si="3"/>
        <v>M-6</v>
      </c>
      <c r="T21" s="64" t="str">
        <f t="shared" si="0"/>
        <v>II</v>
      </c>
      <c r="U21" s="65" t="str">
        <f t="shared" si="4"/>
        <v>No Aceptable o Aceptable Con Control Especifico</v>
      </c>
      <c r="V21" s="103"/>
      <c r="W21" s="84" t="str">
        <f>VLOOKUP(H21,PELIGROS!A$2:G$445,6,0)</f>
        <v>Amputación</v>
      </c>
      <c r="X21" s="61"/>
      <c r="Y21" s="61"/>
      <c r="Z21" s="61"/>
      <c r="AA21" s="68"/>
      <c r="AB21" s="84" t="str">
        <f>VLOOKUP(H21,PELIGROS!A$2:G$445,7,0)</f>
        <v xml:space="preserve">
Uso y manejo adecuado de E.P.P., uso y manejo adecuado de herramientas manuales y/o máqinas y equipos</v>
      </c>
      <c r="AC21" s="61" t="s">
        <v>1234</v>
      </c>
      <c r="AD21" s="94"/>
    </row>
    <row r="22" spans="1:30" ht="89.25" x14ac:dyDescent="0.25">
      <c r="A22" s="86"/>
      <c r="B22" s="86"/>
      <c r="C22" s="94"/>
      <c r="D22" s="97"/>
      <c r="E22" s="100"/>
      <c r="F22" s="100"/>
      <c r="G22" s="84" t="str">
        <f>VLOOKUP(H22,PELIGROS!A$1:G$445,2,0)</f>
        <v>MANTENIMIENTO DE PUENTE GRUAS, LIMPIEZA DE CANALES, MANTENIMIENTO DE INSTALACIONES LOCATIVAS, MANTENIMIENTO Y REPARACIÓN DE POZOS</v>
      </c>
      <c r="H22" s="53" t="s">
        <v>624</v>
      </c>
      <c r="I22" s="53" t="s">
        <v>1374</v>
      </c>
      <c r="J22" s="84" t="str">
        <f>VLOOKUP(H22,PELIGROS!A$2:G$445,3,0)</f>
        <v>LESIONES, FRACTURAS, MUERTE</v>
      </c>
      <c r="K22" s="61"/>
      <c r="L22" s="84" t="str">
        <f>VLOOKUP(H22,PELIGROS!A$2:G$445,4,0)</f>
        <v>Inspecciones planeadas e inspecciones no planeadas, procedimientos de programas de seguridad y salud en el trabajo</v>
      </c>
      <c r="M22" s="84" t="str">
        <f>VLOOKUP(H22,PELIGROS!A$2:G$445,5,0)</f>
        <v>EPP</v>
      </c>
      <c r="N22" s="61">
        <v>2</v>
      </c>
      <c r="O22" s="62">
        <v>2</v>
      </c>
      <c r="P22" s="62">
        <v>100</v>
      </c>
      <c r="Q22" s="55">
        <f t="shared" ref="Q22" si="5">N22*O22</f>
        <v>4</v>
      </c>
      <c r="R22" s="55">
        <f t="shared" ref="R22" si="6">P22*Q22</f>
        <v>400</v>
      </c>
      <c r="S22" s="63" t="str">
        <f t="shared" ref="S22" si="7">IF(Q22=40,"MA-40",IF(Q22=30,"MA-30",IF(Q22=20,"A-20",IF(Q22=10,"A-10",IF(Q22=24,"MA-24",IF(Q22=18,"A-18",IF(Q22=12,"A-12",IF(Q22=6,"M-6",IF(Q22=8,"M-8",IF(Q22=6,"M-6",IF(Q22=4,"B-4",IF(Q22=2,"B-2",))))))))))))</f>
        <v>B-4</v>
      </c>
      <c r="T22" s="64" t="str">
        <f t="shared" ref="T22" si="8">IF(R22&lt;=20,"IV",IF(R22&lt;=120,"III",IF(R22&lt;=500,"II",IF(R22&lt;=4000,"I"))))</f>
        <v>II</v>
      </c>
      <c r="U22" s="65" t="str">
        <f t="shared" ref="U22" si="9">IF(T22=0,"",IF(T22="IV","Aceptable",IF(T22="III","Mejorable",IF(T22="II","No Aceptable o Aceptable Con Control Especifico",IF(T22="I","No Aceptable","")))))</f>
        <v>No Aceptable o Aceptable Con Control Especifico</v>
      </c>
      <c r="V22" s="103"/>
      <c r="W22" s="84" t="str">
        <f>VLOOKUP(H22,PELIGROS!A$2:G$445,6,0)</f>
        <v>MUERTE</v>
      </c>
      <c r="X22" s="61"/>
      <c r="Y22" s="61"/>
      <c r="Z22" s="61"/>
      <c r="AA22" s="68"/>
      <c r="AB22" s="84" t="str">
        <f>VLOOKUP(H22,PELIGROS!A$2:G$445,7,0)</f>
        <v>CERTIFICACIÓN Y/O ENTRENAMIENTO EN TRABAJO SEGURO EN ALTURAS; DILGENCIAMIENTO DE PERMISO DE TRABAJO; USO Y MANEJO ADECUADO DE E.P.P.; ARME Y DESARME DE ANDAMIOS</v>
      </c>
      <c r="AC22" s="61"/>
      <c r="AD22" s="94"/>
    </row>
    <row r="23" spans="1:30" ht="63.75" x14ac:dyDescent="0.25">
      <c r="A23" s="86"/>
      <c r="B23" s="86"/>
      <c r="C23" s="94"/>
      <c r="D23" s="97"/>
      <c r="E23" s="100"/>
      <c r="F23" s="100"/>
      <c r="G23" s="84" t="str">
        <f>VLOOKUP(H23,PELIGROS!A$1:G$445,2,0)</f>
        <v>Atraco, golpiza, atentados y secuestrados</v>
      </c>
      <c r="H23" s="53" t="s">
        <v>57</v>
      </c>
      <c r="I23" s="53" t="s">
        <v>1374</v>
      </c>
      <c r="J23" s="84" t="str">
        <f>VLOOKUP(H23,PELIGROS!A$2:G$445,3,0)</f>
        <v>Estrés, golpes, Secuestros</v>
      </c>
      <c r="K23" s="61"/>
      <c r="L23" s="84" t="str">
        <f>VLOOKUP(H23,PELIGROS!A$2:G$445,4,0)</f>
        <v>Inspecciones planeadas e inspecciones no planeadas, procedimientos de programas de seguridad y salud en el trabajo</v>
      </c>
      <c r="M23" s="84" t="str">
        <f>VLOOKUP(H23,PELIGROS!A$2:G$445,5,0)</f>
        <v xml:space="preserve">Uniformes Corporativos, Caquetas corporativas, Carnetización
</v>
      </c>
      <c r="N23" s="61">
        <v>2</v>
      </c>
      <c r="O23" s="62">
        <v>3</v>
      </c>
      <c r="P23" s="62">
        <v>60</v>
      </c>
      <c r="Q23" s="55">
        <f t="shared" si="1"/>
        <v>6</v>
      </c>
      <c r="R23" s="55">
        <f t="shared" si="2"/>
        <v>360</v>
      </c>
      <c r="S23" s="63" t="str">
        <f t="shared" si="3"/>
        <v>M-6</v>
      </c>
      <c r="T23" s="64" t="str">
        <f t="shared" si="0"/>
        <v>II</v>
      </c>
      <c r="U23" s="65" t="str">
        <f t="shared" si="4"/>
        <v>No Aceptable o Aceptable Con Control Especifico</v>
      </c>
      <c r="V23" s="103"/>
      <c r="W23" s="84" t="str">
        <f>VLOOKUP(H23,PELIGROS!A$2:G$445,6,0)</f>
        <v>Secuestros</v>
      </c>
      <c r="X23" s="61"/>
      <c r="Y23" s="61"/>
      <c r="Z23" s="61"/>
      <c r="AA23" s="68"/>
      <c r="AB23" s="84" t="str">
        <f>VLOOKUP(H23,PELIGROS!A$2:G$445,7,0)</f>
        <v>N/A</v>
      </c>
      <c r="AC23" s="61" t="s">
        <v>1207</v>
      </c>
      <c r="AD23" s="94"/>
    </row>
    <row r="24" spans="1:30" ht="51.75" thickBot="1" x14ac:dyDescent="0.3">
      <c r="A24" s="86"/>
      <c r="B24" s="86"/>
      <c r="C24" s="94"/>
      <c r="D24" s="97"/>
      <c r="E24" s="100"/>
      <c r="F24" s="100"/>
      <c r="G24" s="84" t="str">
        <f>VLOOKUP(H24,PELIGROS!A$1:G$445,2,0)</f>
        <v>SISMOS, INCENDIOS, INUNDACIONES, TERREMOTOS, VENDAVALES, DERRUMBE</v>
      </c>
      <c r="H24" s="53" t="s">
        <v>62</v>
      </c>
      <c r="I24" s="53" t="s">
        <v>1375</v>
      </c>
      <c r="J24" s="84" t="str">
        <f>VLOOKUP(H24,PELIGROS!A$2:G$445,3,0)</f>
        <v>SISMOS, INCENDIOS, INUNDACIONES, TERREMOTOS, VENDAVALES</v>
      </c>
      <c r="K24" s="61"/>
      <c r="L24" s="84" t="str">
        <f>VLOOKUP(H24,PELIGROS!A$2:G$445,4,0)</f>
        <v>Inspecciones planeadas e inspecciones no planeadas, procedimientos de programas de seguridad y salud en el trabajo</v>
      </c>
      <c r="M24" s="84" t="str">
        <f>VLOOKUP(H24,PELIGROS!A$2:G$445,5,0)</f>
        <v>BRIGADAS DE EMERGENCIAS</v>
      </c>
      <c r="N24" s="61">
        <v>2</v>
      </c>
      <c r="O24" s="62">
        <v>1</v>
      </c>
      <c r="P24" s="62">
        <v>100</v>
      </c>
      <c r="Q24" s="55">
        <f t="shared" si="1"/>
        <v>2</v>
      </c>
      <c r="R24" s="55">
        <f t="shared" si="2"/>
        <v>200</v>
      </c>
      <c r="S24" s="63" t="str">
        <f t="shared" si="3"/>
        <v>B-2</v>
      </c>
      <c r="T24" s="64" t="str">
        <f t="shared" si="0"/>
        <v>II</v>
      </c>
      <c r="U24" s="65" t="str">
        <f t="shared" si="4"/>
        <v>No Aceptable o Aceptable Con Control Especifico</v>
      </c>
      <c r="V24" s="104"/>
      <c r="W24" s="84" t="str">
        <f>VLOOKUP(H24,PELIGROS!A$2:G$445,6,0)</f>
        <v>MUERTE</v>
      </c>
      <c r="X24" s="61"/>
      <c r="Y24" s="61"/>
      <c r="Z24" s="61"/>
      <c r="AA24" s="68"/>
      <c r="AB24" s="84" t="str">
        <f>VLOOKUP(H24,PELIGROS!A$2:G$445,7,0)</f>
        <v>ENTRENAMIENTO DE LA BRIGADA; DIVULGACIÓN DE PLAN DE EMERGENCIA</v>
      </c>
      <c r="AC24" s="61" t="s">
        <v>1209</v>
      </c>
      <c r="AD24" s="106"/>
    </row>
    <row r="25" spans="1:30" ht="51" x14ac:dyDescent="0.25">
      <c r="A25" s="86"/>
      <c r="B25" s="86"/>
      <c r="C25" s="107" t="str">
        <f>VLOOKUP(E25,[1]Hoja2!A$2:C$82,2,0)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25" s="109" t="str">
        <f>VLOOKUP(E25,[1]Hoja2!A$2:C$82,3,0)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25" s="112" t="s">
        <v>1045</v>
      </c>
      <c r="F25" s="112" t="s">
        <v>1199</v>
      </c>
      <c r="G25" s="82" t="str">
        <f>VLOOKUP(H25,PELIGROS!A$1:G$445,2,0)</f>
        <v>Bacteria</v>
      </c>
      <c r="H25" s="22" t="s">
        <v>108</v>
      </c>
      <c r="I25" s="22" t="s">
        <v>1370</v>
      </c>
      <c r="J25" s="82" t="str">
        <f>VLOOKUP(H25,PELIGROS!A$2:G$445,3,0)</f>
        <v>Infecciones producidas por Bacterianas</v>
      </c>
      <c r="K25" s="16"/>
      <c r="L25" s="82" t="str">
        <f>VLOOKUP(H25,PELIGROS!A$2:G$445,4,0)</f>
        <v>Inspecciones planeadas e inspecciones no planeadas, procedimientos de programas de seguridad y salud en el trabajo</v>
      </c>
      <c r="M25" s="82" t="str">
        <f>VLOOKUP(H25,PELIGROS!A$2:G$445,5,0)</f>
        <v>Programa de vacunación, bota pantalon, overol, guantes, tapabocas, mascarillas con filtos</v>
      </c>
      <c r="N25" s="81">
        <v>2</v>
      </c>
      <c r="O25" s="24">
        <v>3</v>
      </c>
      <c r="P25" s="24">
        <v>10</v>
      </c>
      <c r="Q25" s="24">
        <f t="shared" si="1"/>
        <v>6</v>
      </c>
      <c r="R25" s="24">
        <f t="shared" si="2"/>
        <v>60</v>
      </c>
      <c r="S25" s="29" t="str">
        <f t="shared" si="3"/>
        <v>M-6</v>
      </c>
      <c r="T25" s="30" t="str">
        <f t="shared" si="0"/>
        <v>III</v>
      </c>
      <c r="U25" s="31" t="str">
        <f t="shared" si="4"/>
        <v>Mejorable</v>
      </c>
      <c r="V25" s="88">
        <v>3</v>
      </c>
      <c r="W25" s="82" t="str">
        <f>VLOOKUP(H25,PELIGROS!A$2:G$445,6,0)</f>
        <v xml:space="preserve">Enfermedades Infectocontagiosas
</v>
      </c>
      <c r="X25" s="16"/>
      <c r="Y25" s="16"/>
      <c r="Z25" s="16"/>
      <c r="AA25" s="15"/>
      <c r="AB25" s="82" t="str">
        <f>VLOOKUP(H25,PELIGROS!A$2:G$445,7,0)</f>
        <v xml:space="preserve">Riesgo Biológico, Autocuidado y/o Uso y manejo adecuado de E.P.P.
</v>
      </c>
      <c r="AC25" s="158" t="s">
        <v>1252</v>
      </c>
      <c r="AD25" s="90" t="s">
        <v>1201</v>
      </c>
    </row>
    <row r="26" spans="1:30" ht="51" x14ac:dyDescent="0.25">
      <c r="A26" s="86"/>
      <c r="B26" s="86"/>
      <c r="C26" s="91"/>
      <c r="D26" s="110"/>
      <c r="E26" s="113"/>
      <c r="F26" s="113"/>
      <c r="G26" s="82" t="str">
        <f>VLOOKUP(H26,PELIGROS!A$1:G$445,2,0)</f>
        <v>Hongos</v>
      </c>
      <c r="H26" s="22" t="s">
        <v>117</v>
      </c>
      <c r="I26" s="22" t="s">
        <v>1370</v>
      </c>
      <c r="J26" s="82" t="str">
        <f>VLOOKUP(H26,PELIGROS!A$2:G$445,3,0)</f>
        <v>Micosis</v>
      </c>
      <c r="K26" s="16"/>
      <c r="L26" s="82" t="str">
        <f>VLOOKUP(H26,PELIGROS!A$2:G$445,4,0)</f>
        <v>Inspecciones planeadas e inspecciones no planeadas, procedimientos de programas de seguridad y salud en el trabajo</v>
      </c>
      <c r="M26" s="82" t="str">
        <f>VLOOKUP(H26,PELIGROS!A$2:G$445,5,0)</f>
        <v>Programa de vacunación, éxamenes periódicos</v>
      </c>
      <c r="N26" s="16">
        <v>2</v>
      </c>
      <c r="O26" s="17">
        <v>3</v>
      </c>
      <c r="P26" s="17">
        <v>10</v>
      </c>
      <c r="Q26" s="24">
        <f t="shared" si="1"/>
        <v>6</v>
      </c>
      <c r="R26" s="24">
        <f t="shared" si="2"/>
        <v>60</v>
      </c>
      <c r="S26" s="29" t="str">
        <f t="shared" si="3"/>
        <v>M-6</v>
      </c>
      <c r="T26" s="30" t="str">
        <f t="shared" si="0"/>
        <v>III</v>
      </c>
      <c r="U26" s="31" t="str">
        <f t="shared" si="4"/>
        <v>Mejorable</v>
      </c>
      <c r="V26" s="115"/>
      <c r="W26" s="82" t="str">
        <f>VLOOKUP(H26,PELIGROS!A$2:G$445,6,0)</f>
        <v>Micosis</v>
      </c>
      <c r="X26" s="16"/>
      <c r="Y26" s="16"/>
      <c r="Z26" s="16"/>
      <c r="AA26" s="15"/>
      <c r="AB26" s="82" t="str">
        <f>VLOOKUP(H26,PELIGROS!A$2:G$445,7,0)</f>
        <v xml:space="preserve">Riesgo Biológico, Autocuidado y/o Uso y manejo adecuado de E.P.P.
</v>
      </c>
      <c r="AC26" s="115"/>
      <c r="AD26" s="91"/>
    </row>
    <row r="27" spans="1:30" ht="51" x14ac:dyDescent="0.25">
      <c r="A27" s="86"/>
      <c r="B27" s="86"/>
      <c r="C27" s="91"/>
      <c r="D27" s="110"/>
      <c r="E27" s="113"/>
      <c r="F27" s="113"/>
      <c r="G27" s="82" t="str">
        <f>VLOOKUP(H27,PELIGROS!A$1:G$445,2,0)</f>
        <v>Virus</v>
      </c>
      <c r="H27" s="22" t="s">
        <v>120</v>
      </c>
      <c r="I27" s="22" t="s">
        <v>1370</v>
      </c>
      <c r="J27" s="82" t="str">
        <f>VLOOKUP(H27,PELIGROS!A$2:G$445,3,0)</f>
        <v>Infecciones Virales</v>
      </c>
      <c r="K27" s="16"/>
      <c r="L27" s="82" t="str">
        <f>VLOOKUP(H27,PELIGROS!A$2:G$445,4,0)</f>
        <v>Inspecciones planeadas e inspecciones no planeadas, procedimientos de programas de seguridad y salud en el trabajo</v>
      </c>
      <c r="M27" s="82" t="str">
        <f>VLOOKUP(H27,PELIGROS!A$2:G$445,5,0)</f>
        <v>Programa de vacunación, bota pantalon, overol, guantes, tapabocas, mascarillas con filtos</v>
      </c>
      <c r="N27" s="16">
        <v>2</v>
      </c>
      <c r="O27" s="17">
        <v>3</v>
      </c>
      <c r="P27" s="17">
        <v>10</v>
      </c>
      <c r="Q27" s="24">
        <f t="shared" si="1"/>
        <v>6</v>
      </c>
      <c r="R27" s="24">
        <f t="shared" si="2"/>
        <v>60</v>
      </c>
      <c r="S27" s="29" t="str">
        <f t="shared" si="3"/>
        <v>M-6</v>
      </c>
      <c r="T27" s="30" t="str">
        <f t="shared" si="0"/>
        <v>III</v>
      </c>
      <c r="U27" s="31" t="str">
        <f t="shared" si="4"/>
        <v>Mejorable</v>
      </c>
      <c r="V27" s="115"/>
      <c r="W27" s="82" t="str">
        <f>VLOOKUP(H27,PELIGROS!A$2:G$445,6,0)</f>
        <v xml:space="preserve">Enfermedades Infectocontagiosas
</v>
      </c>
      <c r="X27" s="16"/>
      <c r="Y27" s="16"/>
      <c r="Z27" s="16"/>
      <c r="AA27" s="15"/>
      <c r="AB27" s="82" t="str">
        <f>VLOOKUP(H27,PELIGROS!A$2:G$445,7,0)</f>
        <v xml:space="preserve">Riesgo Biológico, Autocuidado y/o Uso y manejo adecuado de E.P.P.
</v>
      </c>
      <c r="AC27" s="89"/>
      <c r="AD27" s="91"/>
    </row>
    <row r="28" spans="1:30" ht="51" x14ac:dyDescent="0.25">
      <c r="A28" s="86"/>
      <c r="B28" s="86"/>
      <c r="C28" s="91"/>
      <c r="D28" s="110"/>
      <c r="E28" s="113"/>
      <c r="F28" s="113"/>
      <c r="G28" s="82" t="str">
        <f>VLOOKUP(H28,PELIGROS!A$1:G$445,2,0)</f>
        <v>INFRAROJA, ULTRAVIOLETA, VISIBLE, RADIOFRECUENCIA, MICROONDAS, LASER</v>
      </c>
      <c r="H28" s="22" t="s">
        <v>67</v>
      </c>
      <c r="I28" s="22" t="s">
        <v>1371</v>
      </c>
      <c r="J28" s="82" t="str">
        <f>VLOOKUP(H28,PELIGROS!A$2:G$445,3,0)</f>
        <v>CÁNCER, LESIONES DÉRMICAS Y OCULARES</v>
      </c>
      <c r="K28" s="16"/>
      <c r="L28" s="82" t="str">
        <f>VLOOKUP(H28,PELIGROS!A$2:G$445,4,0)</f>
        <v>Inspecciones planeadas e inspecciones no planeadas, procedimientos de programas de seguridad y salud en el trabajo</v>
      </c>
      <c r="M28" s="82" t="str">
        <f>VLOOKUP(H28,PELIGROS!A$2:G$445,5,0)</f>
        <v>PROGRAMA BLOQUEADOR SOLAR</v>
      </c>
      <c r="N28" s="16">
        <v>2</v>
      </c>
      <c r="O28" s="17">
        <v>3</v>
      </c>
      <c r="P28" s="17">
        <v>10</v>
      </c>
      <c r="Q28" s="24">
        <f t="shared" si="1"/>
        <v>6</v>
      </c>
      <c r="R28" s="24">
        <f t="shared" si="2"/>
        <v>60</v>
      </c>
      <c r="S28" s="29" t="str">
        <f t="shared" si="3"/>
        <v>M-6</v>
      </c>
      <c r="T28" s="30" t="str">
        <f t="shared" si="0"/>
        <v>III</v>
      </c>
      <c r="U28" s="31" t="str">
        <f t="shared" si="4"/>
        <v>Mejorable</v>
      </c>
      <c r="V28" s="115"/>
      <c r="W28" s="82" t="str">
        <f>VLOOKUP(H28,PELIGROS!A$2:G$445,6,0)</f>
        <v>CÁNCER</v>
      </c>
      <c r="X28" s="16"/>
      <c r="Y28" s="16"/>
      <c r="Z28" s="16"/>
      <c r="AA28" s="15"/>
      <c r="AB28" s="82" t="str">
        <f>VLOOKUP(H28,PELIGROS!A$2:G$445,7,0)</f>
        <v>N/A</v>
      </c>
      <c r="AC28" s="16" t="s">
        <v>1202</v>
      </c>
      <c r="AD28" s="91"/>
    </row>
    <row r="29" spans="1:30" ht="51" x14ac:dyDescent="0.25">
      <c r="A29" s="86"/>
      <c r="B29" s="86"/>
      <c r="C29" s="91"/>
      <c r="D29" s="110"/>
      <c r="E29" s="113"/>
      <c r="F29" s="113"/>
      <c r="G29" s="82" t="str">
        <f>VLOOKUP(H29,PELIGROS!A$1:G$445,2,0)</f>
        <v>GASES Y VAPORES</v>
      </c>
      <c r="H29" s="22" t="s">
        <v>250</v>
      </c>
      <c r="I29" s="22" t="s">
        <v>1381</v>
      </c>
      <c r="J29" s="82" t="str">
        <f>VLOOKUP(H29,PELIGROS!A$2:G$445,3,0)</f>
        <v xml:space="preserve"> LESIONES EN LA PIEL, IRRITACIÓN EN VÍAS  RESPIRATORIAS, MUERTE</v>
      </c>
      <c r="K29" s="16"/>
      <c r="L29" s="82" t="str">
        <f>VLOOKUP(H29,PELIGROS!A$2:G$445,4,0)</f>
        <v>Inspecciones planeadas e inspecciones no planeadas, procedimientos de programas de seguridad y salud en el trabajo</v>
      </c>
      <c r="M29" s="82" t="str">
        <f>VLOOKUP(H29,PELIGROS!A$2:G$445,5,0)</f>
        <v>EPP TAPABOCAS, CARETAS CON FILTROS</v>
      </c>
      <c r="N29" s="16">
        <v>2</v>
      </c>
      <c r="O29" s="17">
        <v>3</v>
      </c>
      <c r="P29" s="17">
        <v>25</v>
      </c>
      <c r="Q29" s="24">
        <f t="shared" si="1"/>
        <v>6</v>
      </c>
      <c r="R29" s="24">
        <f t="shared" si="2"/>
        <v>150</v>
      </c>
      <c r="S29" s="29" t="str">
        <f t="shared" si="3"/>
        <v>M-6</v>
      </c>
      <c r="T29" s="30" t="str">
        <f t="shared" si="0"/>
        <v>II</v>
      </c>
      <c r="U29" s="31" t="str">
        <f t="shared" si="4"/>
        <v>No Aceptable o Aceptable Con Control Especifico</v>
      </c>
      <c r="V29" s="115"/>
      <c r="W29" s="82" t="str">
        <f>VLOOKUP(H29,PELIGROS!A$2:G$445,6,0)</f>
        <v xml:space="preserve"> MUERTE</v>
      </c>
      <c r="X29" s="16"/>
      <c r="Y29" s="16"/>
      <c r="Z29" s="16"/>
      <c r="AA29" s="15"/>
      <c r="AB29" s="82" t="str">
        <f>VLOOKUP(H29,PELIGROS!A$2:G$445,7,0)</f>
        <v>USO Y MANEJO ADECUADO DE E.P.P.</v>
      </c>
      <c r="AC29" s="16"/>
      <c r="AD29" s="91"/>
    </row>
    <row r="30" spans="1:30" ht="35.25" customHeight="1" x14ac:dyDescent="0.25">
      <c r="A30" s="86"/>
      <c r="B30" s="86"/>
      <c r="C30" s="91"/>
      <c r="D30" s="110"/>
      <c r="E30" s="113"/>
      <c r="F30" s="113"/>
      <c r="G30" s="82" t="str">
        <f>VLOOKUP(H30,PELIGROS!A$1:G$445,2,0)</f>
        <v>CONCENTRACIÓN EN ACTIVIDADES DE ALTO DESEMPEÑO MENTAL</v>
      </c>
      <c r="H30" s="22" t="s">
        <v>72</v>
      </c>
      <c r="I30" s="22" t="s">
        <v>1372</v>
      </c>
      <c r="J30" s="82" t="str">
        <f>VLOOKUP(H30,PELIGROS!A$2:G$445,3,0)</f>
        <v>ESTRÉS, CEFALEA, IRRITABILIDAD</v>
      </c>
      <c r="K30" s="16"/>
      <c r="L30" s="82" t="str">
        <f>VLOOKUP(H30,PELIGROS!A$2:G$445,4,0)</f>
        <v>N/A</v>
      </c>
      <c r="M30" s="82" t="str">
        <f>VLOOKUP(H30,PELIGROS!A$2:G$445,5,0)</f>
        <v>PVE PSICOSOCIAL</v>
      </c>
      <c r="N30" s="16">
        <v>2</v>
      </c>
      <c r="O30" s="17">
        <v>2</v>
      </c>
      <c r="P30" s="17">
        <v>10</v>
      </c>
      <c r="Q30" s="24">
        <f t="shared" si="1"/>
        <v>4</v>
      </c>
      <c r="R30" s="24">
        <f t="shared" si="2"/>
        <v>40</v>
      </c>
      <c r="S30" s="29" t="str">
        <f t="shared" si="3"/>
        <v>B-4</v>
      </c>
      <c r="T30" s="30" t="str">
        <f t="shared" si="0"/>
        <v>III</v>
      </c>
      <c r="U30" s="31" t="str">
        <f t="shared" si="4"/>
        <v>Mejorable</v>
      </c>
      <c r="V30" s="115"/>
      <c r="W30" s="82" t="str">
        <f>VLOOKUP(H30,PELIGROS!A$2:G$445,6,0)</f>
        <v>ESTRÉS</v>
      </c>
      <c r="X30" s="16"/>
      <c r="Y30" s="16"/>
      <c r="Z30" s="16"/>
      <c r="AA30" s="15"/>
      <c r="AB30" s="82" t="str">
        <f>VLOOKUP(H30,PELIGROS!A$2:G$445,7,0)</f>
        <v>N/A</v>
      </c>
      <c r="AC30" s="88" t="s">
        <v>1203</v>
      </c>
      <c r="AD30" s="91"/>
    </row>
    <row r="31" spans="1:30" ht="35.25" customHeight="1" x14ac:dyDescent="0.25">
      <c r="A31" s="86"/>
      <c r="B31" s="86"/>
      <c r="C31" s="91"/>
      <c r="D31" s="110"/>
      <c r="E31" s="113"/>
      <c r="F31" s="113"/>
      <c r="G31" s="82" t="str">
        <f>VLOOKUP(H31,PELIGROS!A$1:G$445,2,0)</f>
        <v>NATURALEZA DE LA TAREA</v>
      </c>
      <c r="H31" s="22" t="s">
        <v>76</v>
      </c>
      <c r="I31" s="22" t="s">
        <v>1372</v>
      </c>
      <c r="J31" s="82" t="str">
        <f>VLOOKUP(H31,PELIGROS!A$2:G$445,3,0)</f>
        <v>ESTRÉS,  TRANSTORNOS DEL SUEÑO</v>
      </c>
      <c r="K31" s="16"/>
      <c r="L31" s="82" t="str">
        <f>VLOOKUP(H31,PELIGROS!A$2:G$445,4,0)</f>
        <v>N/A</v>
      </c>
      <c r="M31" s="82" t="str">
        <f>VLOOKUP(H31,PELIGROS!A$2:G$445,5,0)</f>
        <v>PVE PSICOSOCIAL</v>
      </c>
      <c r="N31" s="16">
        <v>2</v>
      </c>
      <c r="O31" s="17">
        <v>2</v>
      </c>
      <c r="P31" s="17">
        <v>10</v>
      </c>
      <c r="Q31" s="24">
        <f t="shared" si="1"/>
        <v>4</v>
      </c>
      <c r="R31" s="24">
        <f t="shared" si="2"/>
        <v>40</v>
      </c>
      <c r="S31" s="29" t="str">
        <f t="shared" si="3"/>
        <v>B-4</v>
      </c>
      <c r="T31" s="30" t="str">
        <f t="shared" si="0"/>
        <v>III</v>
      </c>
      <c r="U31" s="31" t="str">
        <f t="shared" si="4"/>
        <v>Mejorable</v>
      </c>
      <c r="V31" s="115"/>
      <c r="W31" s="82" t="str">
        <f>VLOOKUP(H31,PELIGROS!A$2:G$445,6,0)</f>
        <v>ESTRÉS</v>
      </c>
      <c r="X31" s="16"/>
      <c r="Y31" s="16"/>
      <c r="Z31" s="16"/>
      <c r="AA31" s="15"/>
      <c r="AB31" s="82" t="str">
        <f>VLOOKUP(H31,PELIGROS!A$2:G$445,7,0)</f>
        <v>N/A</v>
      </c>
      <c r="AC31" s="89"/>
      <c r="AD31" s="91"/>
    </row>
    <row r="32" spans="1:30" ht="89.25" x14ac:dyDescent="0.25">
      <c r="A32" s="86"/>
      <c r="B32" s="86"/>
      <c r="C32" s="91"/>
      <c r="D32" s="110"/>
      <c r="E32" s="113"/>
      <c r="F32" s="113"/>
      <c r="G32" s="82" t="str">
        <f>VLOOKUP(H32,PELIGROS!A$1:G$445,2,0)</f>
        <v>Forzadas, Prolongadas</v>
      </c>
      <c r="H32" s="22" t="s">
        <v>40</v>
      </c>
      <c r="I32" s="22" t="s">
        <v>1373</v>
      </c>
      <c r="J32" s="82" t="str">
        <f>VLOOKUP(H32,PELIGROS!A$2:G$445,3,0)</f>
        <v xml:space="preserve">Lesiones osteomusculares, lesiones osteoarticulares
</v>
      </c>
      <c r="K32" s="16"/>
      <c r="L32" s="82" t="str">
        <f>VLOOKUP(H32,PELIGROS!A$2:G$445,4,0)</f>
        <v>Inspecciones planeadas e inspecciones no planeadas, procedimientos de programas de seguridad y salud en el trabajo</v>
      </c>
      <c r="M32" s="82" t="str">
        <f>VLOOKUP(H32,PELIGROS!A$2:G$445,5,0)</f>
        <v>PVE Biomecánico, programa pausas activas, exámenes periódicos, recomendaciones, control de posturas</v>
      </c>
      <c r="N32" s="16">
        <v>2</v>
      </c>
      <c r="O32" s="17">
        <v>3</v>
      </c>
      <c r="P32" s="17">
        <v>25</v>
      </c>
      <c r="Q32" s="24">
        <f t="shared" si="1"/>
        <v>6</v>
      </c>
      <c r="R32" s="24">
        <f t="shared" si="2"/>
        <v>150</v>
      </c>
      <c r="S32" s="29" t="str">
        <f t="shared" si="3"/>
        <v>M-6</v>
      </c>
      <c r="T32" s="30" t="str">
        <f t="shared" si="0"/>
        <v>II</v>
      </c>
      <c r="U32" s="31" t="str">
        <f t="shared" si="4"/>
        <v>No Aceptable o Aceptable Con Control Especifico</v>
      </c>
      <c r="V32" s="115"/>
      <c r="W32" s="82" t="str">
        <f>VLOOKUP(H32,PELIGROS!A$2:G$445,6,0)</f>
        <v>Enfermedades Osteomusculares</v>
      </c>
      <c r="X32" s="16"/>
      <c r="Y32" s="16"/>
      <c r="Z32" s="16"/>
      <c r="AA32" s="15"/>
      <c r="AB32" s="82" t="str">
        <f>VLOOKUP(H32,PELIGROS!A$2:G$445,7,0)</f>
        <v>Prevención en lesiones osteomusculares, líderes de pausas activas</v>
      </c>
      <c r="AC32" s="16" t="s">
        <v>1225</v>
      </c>
      <c r="AD32" s="91"/>
    </row>
    <row r="33" spans="1:30" ht="38.25" x14ac:dyDescent="0.25">
      <c r="A33" s="86"/>
      <c r="B33" s="86"/>
      <c r="C33" s="91"/>
      <c r="D33" s="110"/>
      <c r="E33" s="113"/>
      <c r="F33" s="113"/>
      <c r="G33" s="82" t="str">
        <f>VLOOKUP(H33,PELIGROS!A$1:G$445,2,0)</f>
        <v>Movimientos repetitivos, Miembros Superiores</v>
      </c>
      <c r="H33" s="22" t="s">
        <v>47</v>
      </c>
      <c r="I33" s="22" t="s">
        <v>1373</v>
      </c>
      <c r="J33" s="82" t="str">
        <f>VLOOKUP(H33,PELIGROS!A$2:G$445,3,0)</f>
        <v>Lesiones Musculoesqueléticas</v>
      </c>
      <c r="K33" s="16"/>
      <c r="L33" s="82" t="str">
        <f>VLOOKUP(H33,PELIGROS!A$2:G$445,4,0)</f>
        <v>N/A</v>
      </c>
      <c r="M33" s="82" t="str">
        <f>VLOOKUP(H33,PELIGROS!A$2:G$445,5,0)</f>
        <v>PVE BIomécanico, programa pausas activas, examenes periódicos, recomendaicones, control de posturas</v>
      </c>
      <c r="N33" s="16">
        <v>2</v>
      </c>
      <c r="O33" s="17">
        <v>2</v>
      </c>
      <c r="P33" s="17">
        <v>25</v>
      </c>
      <c r="Q33" s="24">
        <f t="shared" si="1"/>
        <v>4</v>
      </c>
      <c r="R33" s="24">
        <f t="shared" si="2"/>
        <v>100</v>
      </c>
      <c r="S33" s="29" t="str">
        <f t="shared" si="3"/>
        <v>B-4</v>
      </c>
      <c r="T33" s="30" t="str">
        <f t="shared" si="0"/>
        <v>III</v>
      </c>
      <c r="U33" s="31" t="str">
        <f t="shared" si="4"/>
        <v>Mejorable</v>
      </c>
      <c r="V33" s="115"/>
      <c r="W33" s="82" t="str">
        <f>VLOOKUP(H33,PELIGROS!A$2:G$445,6,0)</f>
        <v>Enfermedades musculoesqueleticas</v>
      </c>
      <c r="X33" s="16"/>
      <c r="Y33" s="16"/>
      <c r="Z33" s="16"/>
      <c r="AA33" s="15"/>
      <c r="AB33" s="82" t="str">
        <f>VLOOKUP(H33,PELIGROS!A$2:G$445,7,0)</f>
        <v>Prevención en lesiones osteomusculares, líderes de pausas activas</v>
      </c>
      <c r="AC33" s="16" t="s">
        <v>1233</v>
      </c>
      <c r="AD33" s="91"/>
    </row>
    <row r="34" spans="1:30" ht="51" x14ac:dyDescent="0.25">
      <c r="A34" s="86"/>
      <c r="B34" s="86"/>
      <c r="C34" s="91"/>
      <c r="D34" s="110"/>
      <c r="E34" s="113"/>
      <c r="F34" s="113"/>
      <c r="G34" s="82" t="str">
        <f>VLOOKUP(H34,PELIGROS!A$1:G$445,2,0)</f>
        <v>Atropellamiento, Envestir</v>
      </c>
      <c r="H34" s="22" t="s">
        <v>1187</v>
      </c>
      <c r="I34" s="22" t="s">
        <v>1374</v>
      </c>
      <c r="J34" s="82" t="str">
        <f>VLOOKUP(H34,PELIGROS!A$2:G$445,3,0)</f>
        <v>Lesiones, pérdidas materiales, muerte</v>
      </c>
      <c r="K34" s="16"/>
      <c r="L34" s="82" t="str">
        <f>VLOOKUP(H34,PELIGROS!A$2:G$445,4,0)</f>
        <v>Inspecciones planeadas e inspecciones no planeadas, procedimientos de programas de seguridad y salud en el trabajo</v>
      </c>
      <c r="M34" s="82" t="str">
        <f>VLOOKUP(H34,PELIGROS!A$2:G$445,5,0)</f>
        <v>Programa de seguridad vial, señalización</v>
      </c>
      <c r="N34" s="16">
        <v>2</v>
      </c>
      <c r="O34" s="17">
        <v>3</v>
      </c>
      <c r="P34" s="17">
        <v>60</v>
      </c>
      <c r="Q34" s="24">
        <f t="shared" si="1"/>
        <v>6</v>
      </c>
      <c r="R34" s="24">
        <f t="shared" si="2"/>
        <v>360</v>
      </c>
      <c r="S34" s="29" t="str">
        <f t="shared" si="3"/>
        <v>M-6</v>
      </c>
      <c r="T34" s="30" t="str">
        <f t="shared" si="0"/>
        <v>II</v>
      </c>
      <c r="U34" s="31" t="str">
        <f t="shared" si="4"/>
        <v>No Aceptable o Aceptable Con Control Especifico</v>
      </c>
      <c r="V34" s="115"/>
      <c r="W34" s="82" t="str">
        <f>VLOOKUP(H34,PELIGROS!A$2:G$445,6,0)</f>
        <v>Muerte</v>
      </c>
      <c r="X34" s="16"/>
      <c r="Y34" s="16"/>
      <c r="Z34" s="16"/>
      <c r="AA34" s="15"/>
      <c r="AB34" s="82" t="str">
        <f>VLOOKUP(H34,PELIGROS!A$2:G$445,7,0)</f>
        <v>Seguridad vial y manejo defensivo, aseguramiento de áreas de trabajo</v>
      </c>
      <c r="AC34" s="16" t="s">
        <v>1205</v>
      </c>
      <c r="AD34" s="91"/>
    </row>
    <row r="35" spans="1:30" ht="63.75" x14ac:dyDescent="0.25">
      <c r="A35" s="86"/>
      <c r="B35" s="86"/>
      <c r="C35" s="91"/>
      <c r="D35" s="110"/>
      <c r="E35" s="113"/>
      <c r="F35" s="113"/>
      <c r="G35" s="82" t="str">
        <f>VLOOKUP(H35,PELIGROS!A$1:G$445,2,0)</f>
        <v>Herramientas Manuales</v>
      </c>
      <c r="H35" s="22" t="s">
        <v>606</v>
      </c>
      <c r="I35" s="22" t="s">
        <v>1374</v>
      </c>
      <c r="J35" s="82" t="str">
        <f>VLOOKUP(H35,PELIGROS!A$2:G$445,3,0)</f>
        <v>Quemaduras, contusiones y lesiones</v>
      </c>
      <c r="K35" s="16"/>
      <c r="L35" s="82" t="str">
        <f>VLOOKUP(H35,PELIGROS!A$2:G$445,4,0)</f>
        <v>Inspecciones planeadas e inspecciones no planeadas, procedimientos de programas de seguridad y salud en el trabajo</v>
      </c>
      <c r="M35" s="82" t="str">
        <f>VLOOKUP(H35,PELIGROS!A$2:G$445,5,0)</f>
        <v>E.P.P.</v>
      </c>
      <c r="N35" s="16">
        <v>2</v>
      </c>
      <c r="O35" s="17">
        <v>3</v>
      </c>
      <c r="P35" s="17">
        <v>25</v>
      </c>
      <c r="Q35" s="24">
        <f t="shared" si="1"/>
        <v>6</v>
      </c>
      <c r="R35" s="24">
        <f t="shared" si="2"/>
        <v>150</v>
      </c>
      <c r="S35" s="29" t="str">
        <f t="shared" si="3"/>
        <v>M-6</v>
      </c>
      <c r="T35" s="30" t="str">
        <f t="shared" si="0"/>
        <v>II</v>
      </c>
      <c r="U35" s="31" t="str">
        <f t="shared" si="4"/>
        <v>No Aceptable o Aceptable Con Control Especifico</v>
      </c>
      <c r="V35" s="115"/>
      <c r="W35" s="82" t="str">
        <f>VLOOKUP(H35,PELIGROS!A$2:G$445,6,0)</f>
        <v>Amputación</v>
      </c>
      <c r="X35" s="16"/>
      <c r="Y35" s="16"/>
      <c r="Z35" s="16"/>
      <c r="AA35" s="15"/>
      <c r="AB35" s="82" t="str">
        <f>VLOOKUP(H35,PELIGROS!A$2:G$445,7,0)</f>
        <v xml:space="preserve">
Uso y manejo adecuado de E.P.P., uso y manejo adecuado de herramientas manuales y/o máqinas y equipos</v>
      </c>
      <c r="AC35" s="16" t="s">
        <v>1234</v>
      </c>
      <c r="AD35" s="91"/>
    </row>
    <row r="36" spans="1:30" ht="89.25" x14ac:dyDescent="0.25">
      <c r="A36" s="86"/>
      <c r="B36" s="86"/>
      <c r="C36" s="91"/>
      <c r="D36" s="110"/>
      <c r="E36" s="113"/>
      <c r="F36" s="113"/>
      <c r="G36" s="82" t="str">
        <f>VLOOKUP(H36,PELIGROS!A$1:G$445,2,0)</f>
        <v>MANTENIMIENTO DE PUENTE GRUAS, LIMPIEZA DE CANALES, MANTENIMIENTO DE INSTALACIONES LOCATIVAS, MANTENIMIENTO Y REPARACIÓN DE POZOS</v>
      </c>
      <c r="H36" s="22" t="s">
        <v>624</v>
      </c>
      <c r="I36" s="22" t="s">
        <v>1374</v>
      </c>
      <c r="J36" s="82" t="str">
        <f>VLOOKUP(H36,PELIGROS!A$2:G$445,3,0)</f>
        <v>LESIONES, FRACTURAS, MUERTE</v>
      </c>
      <c r="K36" s="16"/>
      <c r="L36" s="82" t="str">
        <f>VLOOKUP(H36,PELIGROS!A$2:G$445,4,0)</f>
        <v>Inspecciones planeadas e inspecciones no planeadas, procedimientos de programas de seguridad y salud en el trabajo</v>
      </c>
      <c r="M36" s="82" t="str">
        <f>VLOOKUP(H36,PELIGROS!A$2:G$445,5,0)</f>
        <v>EPP</v>
      </c>
      <c r="N36" s="16">
        <v>2</v>
      </c>
      <c r="O36" s="17">
        <v>3</v>
      </c>
      <c r="P36" s="17">
        <v>60</v>
      </c>
      <c r="Q36" s="24">
        <f t="shared" ref="Q36" si="10">N36*O36</f>
        <v>6</v>
      </c>
      <c r="R36" s="24">
        <f t="shared" ref="R36" si="11">P36*Q36</f>
        <v>360</v>
      </c>
      <c r="S36" s="29" t="str">
        <f t="shared" ref="S36" si="12">IF(Q36=40,"MA-40",IF(Q36=30,"MA-30",IF(Q36=20,"A-20",IF(Q36=10,"A-10",IF(Q36=24,"MA-24",IF(Q36=18,"A-18",IF(Q36=12,"A-12",IF(Q36=6,"M-6",IF(Q36=8,"M-8",IF(Q36=6,"M-6",IF(Q36=4,"B-4",IF(Q36=2,"B-2",))))))))))))</f>
        <v>M-6</v>
      </c>
      <c r="T36" s="30" t="str">
        <f t="shared" ref="T36" si="13">IF(R36&lt;=20,"IV",IF(R36&lt;=120,"III",IF(R36&lt;=500,"II",IF(R36&lt;=4000,"I"))))</f>
        <v>II</v>
      </c>
      <c r="U36" s="31" t="str">
        <f t="shared" ref="U36" si="14">IF(T36=0,"",IF(T36="IV","Aceptable",IF(T36="III","Mejorable",IF(T36="II","No Aceptable o Aceptable Con Control Especifico",IF(T36="I","No Aceptable","")))))</f>
        <v>No Aceptable o Aceptable Con Control Especifico</v>
      </c>
      <c r="V36" s="115"/>
      <c r="W36" s="82" t="str">
        <f>VLOOKUP(H36,PELIGROS!A$2:G$445,6,0)</f>
        <v>MUERTE</v>
      </c>
      <c r="X36" s="16"/>
      <c r="Y36" s="16"/>
      <c r="Z36" s="16"/>
      <c r="AA36" s="15"/>
      <c r="AB36" s="82" t="str">
        <f>VLOOKUP(H36,PELIGROS!A$2:G$445,7,0)</f>
        <v>CERTIFICACIÓN Y/O ENTRENAMIENTO EN TRABAJO SEGURO EN ALTURAS; DILGENCIAMIENTO DE PERMISO DE TRABAJO; USO Y MANEJO ADECUADO DE E.P.P.; ARME Y DESARME DE ANDAMIOS</v>
      </c>
      <c r="AC36" s="16"/>
      <c r="AD36" s="91"/>
    </row>
    <row r="37" spans="1:30" ht="63.75" x14ac:dyDescent="0.25">
      <c r="A37" s="86"/>
      <c r="B37" s="86"/>
      <c r="C37" s="91"/>
      <c r="D37" s="110"/>
      <c r="E37" s="113"/>
      <c r="F37" s="113"/>
      <c r="G37" s="82" t="str">
        <f>VLOOKUP(H37,PELIGROS!A$1:G$445,2,0)</f>
        <v>Atraco, golpiza, atentados y secuestrados</v>
      </c>
      <c r="H37" s="22" t="s">
        <v>57</v>
      </c>
      <c r="I37" s="22" t="s">
        <v>1374</v>
      </c>
      <c r="J37" s="82" t="str">
        <f>VLOOKUP(H37,PELIGROS!A$2:G$445,3,0)</f>
        <v>Estrés, golpes, Secuestros</v>
      </c>
      <c r="K37" s="16"/>
      <c r="L37" s="82" t="str">
        <f>VLOOKUP(H37,PELIGROS!A$2:G$445,4,0)</f>
        <v>Inspecciones planeadas e inspecciones no planeadas, procedimientos de programas de seguridad y salud en el trabajo</v>
      </c>
      <c r="M37" s="82" t="str">
        <f>VLOOKUP(H37,PELIGROS!A$2:G$445,5,0)</f>
        <v xml:space="preserve">Uniformes Corporativos, Caquetas corporativas, Carnetización
</v>
      </c>
      <c r="N37" s="16">
        <v>2</v>
      </c>
      <c r="O37" s="17">
        <v>3</v>
      </c>
      <c r="P37" s="17">
        <v>60</v>
      </c>
      <c r="Q37" s="24">
        <f t="shared" si="1"/>
        <v>6</v>
      </c>
      <c r="R37" s="24">
        <f t="shared" si="2"/>
        <v>360</v>
      </c>
      <c r="S37" s="29" t="str">
        <f t="shared" si="3"/>
        <v>M-6</v>
      </c>
      <c r="T37" s="30" t="str">
        <f t="shared" si="0"/>
        <v>II</v>
      </c>
      <c r="U37" s="31" t="str">
        <f t="shared" si="4"/>
        <v>No Aceptable o Aceptable Con Control Especifico</v>
      </c>
      <c r="V37" s="115"/>
      <c r="W37" s="82" t="str">
        <f>VLOOKUP(H37,PELIGROS!A$2:G$445,6,0)</f>
        <v>Secuestros</v>
      </c>
      <c r="X37" s="16"/>
      <c r="Y37" s="16"/>
      <c r="Z37" s="16"/>
      <c r="AA37" s="15"/>
      <c r="AB37" s="82" t="str">
        <f>VLOOKUP(H37,PELIGROS!A$2:G$445,7,0)</f>
        <v>N/A</v>
      </c>
      <c r="AC37" s="16" t="s">
        <v>1207</v>
      </c>
      <c r="AD37" s="91"/>
    </row>
    <row r="38" spans="1:30" ht="51.75" thickBot="1" x14ac:dyDescent="0.3">
      <c r="A38" s="86"/>
      <c r="B38" s="86"/>
      <c r="C38" s="108"/>
      <c r="D38" s="111"/>
      <c r="E38" s="114"/>
      <c r="F38" s="114"/>
      <c r="G38" s="82" t="str">
        <f>VLOOKUP(H38,PELIGROS!A$1:G$445,2,0)</f>
        <v>SISMOS, INCENDIOS, INUNDACIONES, TERREMOTOS, VENDAVALES, DERRUMBE</v>
      </c>
      <c r="H38" s="22" t="s">
        <v>62</v>
      </c>
      <c r="I38" s="22" t="s">
        <v>1375</v>
      </c>
      <c r="J38" s="82" t="str">
        <f>VLOOKUP(H38,PELIGROS!A$2:G$445,3,0)</f>
        <v>SISMOS, INCENDIOS, INUNDACIONES, TERREMOTOS, VENDAVALES</v>
      </c>
      <c r="K38" s="16"/>
      <c r="L38" s="82" t="str">
        <f>VLOOKUP(H38,PELIGROS!A$2:G$445,4,0)</f>
        <v>Inspecciones planeadas e inspecciones no planeadas, procedimientos de programas de seguridad y salud en el trabajo</v>
      </c>
      <c r="M38" s="82" t="str">
        <f>VLOOKUP(H38,PELIGROS!A$2:G$445,5,0)</f>
        <v>BRIGADAS DE EMERGENCIAS</v>
      </c>
      <c r="N38" s="16">
        <v>2</v>
      </c>
      <c r="O38" s="17">
        <v>1</v>
      </c>
      <c r="P38" s="17">
        <v>100</v>
      </c>
      <c r="Q38" s="24">
        <f t="shared" si="1"/>
        <v>2</v>
      </c>
      <c r="R38" s="24">
        <f t="shared" si="2"/>
        <v>200</v>
      </c>
      <c r="S38" s="29" t="str">
        <f t="shared" si="3"/>
        <v>B-2</v>
      </c>
      <c r="T38" s="30" t="str">
        <f t="shared" si="0"/>
        <v>II</v>
      </c>
      <c r="U38" s="31" t="str">
        <f t="shared" si="4"/>
        <v>No Aceptable o Aceptable Con Control Especifico</v>
      </c>
      <c r="V38" s="89"/>
      <c r="W38" s="82" t="str">
        <f>VLOOKUP(H38,PELIGROS!A$2:G$445,6,0)</f>
        <v>MUERTE</v>
      </c>
      <c r="X38" s="16"/>
      <c r="Y38" s="16"/>
      <c r="Z38" s="16"/>
      <c r="AA38" s="15"/>
      <c r="AB38" s="82" t="str">
        <f>VLOOKUP(H38,PELIGROS!A$2:G$445,7,0)</f>
        <v>ENTRENAMIENTO DE LA BRIGADA; DIVULGACIÓN DE PLAN DE EMERGENCIA</v>
      </c>
      <c r="AC38" s="16" t="s">
        <v>1209</v>
      </c>
      <c r="AD38" s="92"/>
    </row>
    <row r="39" spans="1:30" ht="51" x14ac:dyDescent="0.25">
      <c r="A39" s="86"/>
      <c r="B39" s="86"/>
      <c r="C39" s="94" t="str">
        <f>VLOOKUP(E39,[1]Hoja2!A$2:C$82,2,0)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39" s="97" t="str">
        <f>VLOOKUP(E39,[1]Hoja2!A$2:C$82,3,0)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39" s="100" t="s">
        <v>1037</v>
      </c>
      <c r="F39" s="100" t="s">
        <v>1199</v>
      </c>
      <c r="G39" s="84" t="str">
        <f>VLOOKUP(H39,PELIGROS!A$1:G$445,2,0)</f>
        <v>Bacteria</v>
      </c>
      <c r="H39" s="53" t="s">
        <v>108</v>
      </c>
      <c r="I39" s="53" t="s">
        <v>1370</v>
      </c>
      <c r="J39" s="84" t="str">
        <f>VLOOKUP(H39,PELIGROS!A$2:G$445,3,0)</f>
        <v>Infecciones producidas por Bacterianas</v>
      </c>
      <c r="K39" s="61"/>
      <c r="L39" s="84" t="str">
        <f>VLOOKUP(H39,PELIGROS!A$2:G$445,4,0)</f>
        <v>Inspecciones planeadas e inspecciones no planeadas, procedimientos de programas de seguridad y salud en el trabajo</v>
      </c>
      <c r="M39" s="84" t="str">
        <f>VLOOKUP(H39,PELIGROS!A$2:G$445,5,0)</f>
        <v>Programa de vacunación, bota pantalon, overol, guantes, tapabocas, mascarillas con filtos</v>
      </c>
      <c r="N39" s="83">
        <v>2</v>
      </c>
      <c r="O39" s="55">
        <v>3</v>
      </c>
      <c r="P39" s="55">
        <v>10</v>
      </c>
      <c r="Q39" s="55">
        <f t="shared" si="1"/>
        <v>6</v>
      </c>
      <c r="R39" s="55">
        <f t="shared" si="2"/>
        <v>60</v>
      </c>
      <c r="S39" s="63" t="str">
        <f t="shared" si="3"/>
        <v>M-6</v>
      </c>
      <c r="T39" s="64" t="str">
        <f t="shared" si="0"/>
        <v>III</v>
      </c>
      <c r="U39" s="65" t="str">
        <f t="shared" si="4"/>
        <v>Mejorable</v>
      </c>
      <c r="V39" s="102">
        <v>2</v>
      </c>
      <c r="W39" s="84" t="str">
        <f>VLOOKUP(H39,PELIGROS!A$2:G$445,6,0)</f>
        <v xml:space="preserve">Enfermedades Infectocontagiosas
</v>
      </c>
      <c r="X39" s="61"/>
      <c r="Y39" s="61"/>
      <c r="Z39" s="61"/>
      <c r="AA39" s="68"/>
      <c r="AB39" s="84" t="str">
        <f>VLOOKUP(H39,PELIGROS!A$2:G$445,7,0)</f>
        <v xml:space="preserve">Riesgo Biológico, Autocuidado y/o Uso y manejo adecuado de E.P.P.
</v>
      </c>
      <c r="AC39" s="116" t="s">
        <v>1258</v>
      </c>
      <c r="AD39" s="93" t="s">
        <v>1201</v>
      </c>
    </row>
    <row r="40" spans="1:30" ht="51" x14ac:dyDescent="0.25">
      <c r="A40" s="86"/>
      <c r="B40" s="86"/>
      <c r="C40" s="94"/>
      <c r="D40" s="97"/>
      <c r="E40" s="100"/>
      <c r="F40" s="100"/>
      <c r="G40" s="84" t="str">
        <f>VLOOKUP(H40,PELIGROS!A$1:G$445,2,0)</f>
        <v>Hongos</v>
      </c>
      <c r="H40" s="53" t="s">
        <v>117</v>
      </c>
      <c r="I40" s="53" t="s">
        <v>1370</v>
      </c>
      <c r="J40" s="84" t="str">
        <f>VLOOKUP(H40,PELIGROS!A$2:G$445,3,0)</f>
        <v>Micosis</v>
      </c>
      <c r="K40" s="61"/>
      <c r="L40" s="84" t="str">
        <f>VLOOKUP(H40,PELIGROS!A$2:G$445,4,0)</f>
        <v>Inspecciones planeadas e inspecciones no planeadas, procedimientos de programas de seguridad y salud en el trabajo</v>
      </c>
      <c r="M40" s="84" t="str">
        <f>VLOOKUP(H40,PELIGROS!A$2:G$445,5,0)</f>
        <v>Programa de vacunación, éxamenes periódicos</v>
      </c>
      <c r="N40" s="61">
        <v>2</v>
      </c>
      <c r="O40" s="62">
        <v>3</v>
      </c>
      <c r="P40" s="62">
        <v>10</v>
      </c>
      <c r="Q40" s="55">
        <f t="shared" si="1"/>
        <v>6</v>
      </c>
      <c r="R40" s="55">
        <f t="shared" si="2"/>
        <v>60</v>
      </c>
      <c r="S40" s="63" t="str">
        <f t="shared" si="3"/>
        <v>M-6</v>
      </c>
      <c r="T40" s="64" t="str">
        <f t="shared" si="0"/>
        <v>III</v>
      </c>
      <c r="U40" s="65" t="str">
        <f t="shared" si="4"/>
        <v>Mejorable</v>
      </c>
      <c r="V40" s="103"/>
      <c r="W40" s="84" t="str">
        <f>VLOOKUP(H40,PELIGROS!A$2:G$445,6,0)</f>
        <v>Micosis</v>
      </c>
      <c r="X40" s="61"/>
      <c r="Y40" s="61"/>
      <c r="Z40" s="61"/>
      <c r="AA40" s="68"/>
      <c r="AB40" s="84" t="str">
        <f>VLOOKUP(H40,PELIGROS!A$2:G$445,7,0)</f>
        <v xml:space="preserve">Riesgo Biológico, Autocuidado y/o Uso y manejo adecuado de E.P.P.
</v>
      </c>
      <c r="AC40" s="103"/>
      <c r="AD40" s="94"/>
    </row>
    <row r="41" spans="1:30" ht="51" x14ac:dyDescent="0.25">
      <c r="A41" s="86"/>
      <c r="B41" s="86"/>
      <c r="C41" s="94"/>
      <c r="D41" s="97"/>
      <c r="E41" s="100"/>
      <c r="F41" s="100"/>
      <c r="G41" s="84" t="str">
        <f>VLOOKUP(H41,PELIGROS!A$1:G$445,2,0)</f>
        <v>Virus</v>
      </c>
      <c r="H41" s="53" t="s">
        <v>120</v>
      </c>
      <c r="I41" s="53" t="s">
        <v>1370</v>
      </c>
      <c r="J41" s="84" t="str">
        <f>VLOOKUP(H41,PELIGROS!A$2:G$445,3,0)</f>
        <v>Infecciones Virales</v>
      </c>
      <c r="K41" s="61"/>
      <c r="L41" s="84" t="str">
        <f>VLOOKUP(H41,PELIGROS!A$2:G$445,4,0)</f>
        <v>Inspecciones planeadas e inspecciones no planeadas, procedimientos de programas de seguridad y salud en el trabajo</v>
      </c>
      <c r="M41" s="84" t="str">
        <f>VLOOKUP(H41,PELIGROS!A$2:G$445,5,0)</f>
        <v>Programa de vacunación, bota pantalon, overol, guantes, tapabocas, mascarillas con filtos</v>
      </c>
      <c r="N41" s="61">
        <v>2</v>
      </c>
      <c r="O41" s="62">
        <v>3</v>
      </c>
      <c r="P41" s="62">
        <v>10</v>
      </c>
      <c r="Q41" s="55">
        <f t="shared" si="1"/>
        <v>6</v>
      </c>
      <c r="R41" s="55">
        <f t="shared" si="2"/>
        <v>60</v>
      </c>
      <c r="S41" s="63" t="str">
        <f t="shared" si="3"/>
        <v>M-6</v>
      </c>
      <c r="T41" s="64" t="str">
        <f t="shared" si="0"/>
        <v>III</v>
      </c>
      <c r="U41" s="65" t="str">
        <f t="shared" si="4"/>
        <v>Mejorable</v>
      </c>
      <c r="V41" s="103"/>
      <c r="W41" s="84" t="str">
        <f>VLOOKUP(H41,PELIGROS!A$2:G$445,6,0)</f>
        <v xml:space="preserve">Enfermedades Infectocontagiosas
</v>
      </c>
      <c r="X41" s="61"/>
      <c r="Y41" s="61"/>
      <c r="Z41" s="61"/>
      <c r="AA41" s="68"/>
      <c r="AB41" s="84" t="str">
        <f>VLOOKUP(H41,PELIGROS!A$2:G$445,7,0)</f>
        <v xml:space="preserve">Riesgo Biológico, Autocuidado y/o Uso y manejo adecuado de E.P.P.
</v>
      </c>
      <c r="AC41" s="104"/>
      <c r="AD41" s="94"/>
    </row>
    <row r="42" spans="1:30" ht="51" x14ac:dyDescent="0.25">
      <c r="A42" s="86"/>
      <c r="B42" s="86"/>
      <c r="C42" s="94"/>
      <c r="D42" s="97"/>
      <c r="E42" s="100"/>
      <c r="F42" s="100"/>
      <c r="G42" s="84" t="str">
        <f>VLOOKUP(H42,PELIGROS!A$1:G$445,2,0)</f>
        <v>INFRAROJA, ULTRAVIOLETA, VISIBLE, RADIOFRECUENCIA, MICROONDAS, LASER</v>
      </c>
      <c r="H42" s="53" t="s">
        <v>67</v>
      </c>
      <c r="I42" s="53" t="s">
        <v>1371</v>
      </c>
      <c r="J42" s="84" t="str">
        <f>VLOOKUP(H42,PELIGROS!A$2:G$445,3,0)</f>
        <v>CÁNCER, LESIONES DÉRMICAS Y OCULARES</v>
      </c>
      <c r="K42" s="61"/>
      <c r="L42" s="84" t="str">
        <f>VLOOKUP(H42,PELIGROS!A$2:G$445,4,0)</f>
        <v>Inspecciones planeadas e inspecciones no planeadas, procedimientos de programas de seguridad y salud en el trabajo</v>
      </c>
      <c r="M42" s="84" t="str">
        <f>VLOOKUP(H42,PELIGROS!A$2:G$445,5,0)</f>
        <v>PROGRAMA BLOQUEADOR SOLAR</v>
      </c>
      <c r="N42" s="61">
        <v>2</v>
      </c>
      <c r="O42" s="62">
        <v>3</v>
      </c>
      <c r="P42" s="62">
        <v>10</v>
      </c>
      <c r="Q42" s="55">
        <f t="shared" si="1"/>
        <v>6</v>
      </c>
      <c r="R42" s="55">
        <f t="shared" si="2"/>
        <v>60</v>
      </c>
      <c r="S42" s="63" t="str">
        <f t="shared" si="3"/>
        <v>M-6</v>
      </c>
      <c r="T42" s="64" t="str">
        <f t="shared" si="0"/>
        <v>III</v>
      </c>
      <c r="U42" s="65" t="str">
        <f t="shared" si="4"/>
        <v>Mejorable</v>
      </c>
      <c r="V42" s="103"/>
      <c r="W42" s="84" t="str">
        <f>VLOOKUP(H42,PELIGROS!A$2:G$445,6,0)</f>
        <v>CÁNCER</v>
      </c>
      <c r="X42" s="61"/>
      <c r="Y42" s="61"/>
      <c r="Z42" s="61"/>
      <c r="AA42" s="68"/>
      <c r="AB42" s="84" t="str">
        <f>VLOOKUP(H42,PELIGROS!A$2:G$445,7,0)</f>
        <v>N/A</v>
      </c>
      <c r="AC42" s="61" t="s">
        <v>1202</v>
      </c>
      <c r="AD42" s="94"/>
    </row>
    <row r="43" spans="1:30" ht="51" x14ac:dyDescent="0.25">
      <c r="A43" s="86"/>
      <c r="B43" s="86"/>
      <c r="C43" s="94"/>
      <c r="D43" s="97"/>
      <c r="E43" s="100"/>
      <c r="F43" s="100"/>
      <c r="G43" s="84" t="str">
        <f>VLOOKUP(H43,PELIGROS!A$1:G$445,2,0)</f>
        <v>GASES Y VAPORES</v>
      </c>
      <c r="H43" s="53" t="s">
        <v>250</v>
      </c>
      <c r="I43" s="53" t="s">
        <v>1381</v>
      </c>
      <c r="J43" s="84" t="str">
        <f>VLOOKUP(H43,PELIGROS!A$2:G$445,3,0)</f>
        <v xml:space="preserve"> LESIONES EN LA PIEL, IRRITACIÓN EN VÍAS  RESPIRATORIAS, MUERTE</v>
      </c>
      <c r="K43" s="61"/>
      <c r="L43" s="84" t="str">
        <f>VLOOKUP(H43,PELIGROS!A$2:G$445,4,0)</f>
        <v>Inspecciones planeadas e inspecciones no planeadas, procedimientos de programas de seguridad y salud en el trabajo</v>
      </c>
      <c r="M43" s="84" t="str">
        <f>VLOOKUP(H43,PELIGROS!A$2:G$445,5,0)</f>
        <v>EPP TAPABOCAS, CARETAS CON FILTROS</v>
      </c>
      <c r="N43" s="61">
        <v>2</v>
      </c>
      <c r="O43" s="62">
        <v>3</v>
      </c>
      <c r="P43" s="62">
        <v>25</v>
      </c>
      <c r="Q43" s="55">
        <f t="shared" si="1"/>
        <v>6</v>
      </c>
      <c r="R43" s="55">
        <f t="shared" si="2"/>
        <v>150</v>
      </c>
      <c r="S43" s="63" t="str">
        <f t="shared" si="3"/>
        <v>M-6</v>
      </c>
      <c r="T43" s="64" t="str">
        <f t="shared" si="0"/>
        <v>II</v>
      </c>
      <c r="U43" s="65" t="str">
        <f t="shared" si="4"/>
        <v>No Aceptable o Aceptable Con Control Especifico</v>
      </c>
      <c r="V43" s="103"/>
      <c r="W43" s="84" t="str">
        <f>VLOOKUP(H43,PELIGROS!A$2:G$445,6,0)</f>
        <v xml:space="preserve"> MUERTE</v>
      </c>
      <c r="X43" s="61"/>
      <c r="Y43" s="61"/>
      <c r="Z43" s="61"/>
      <c r="AA43" s="68"/>
      <c r="AB43" s="84" t="str">
        <f>VLOOKUP(H43,PELIGROS!A$2:G$445,7,0)</f>
        <v>USO Y MANEJO ADECUADO DE E.P.P.</v>
      </c>
      <c r="AC43" s="61" t="s">
        <v>1215</v>
      </c>
      <c r="AD43" s="94"/>
    </row>
    <row r="44" spans="1:30" ht="51" x14ac:dyDescent="0.25">
      <c r="A44" s="86"/>
      <c r="B44" s="86"/>
      <c r="C44" s="94"/>
      <c r="D44" s="97"/>
      <c r="E44" s="100"/>
      <c r="F44" s="100"/>
      <c r="G44" s="84" t="str">
        <f>VLOOKUP(H44,PELIGROS!A$1:G$445,2,0)</f>
        <v>LÍQUIDOS</v>
      </c>
      <c r="H44" s="53" t="s">
        <v>263</v>
      </c>
      <c r="I44" s="53" t="s">
        <v>1381</v>
      </c>
      <c r="J44" s="84" t="str">
        <f>VLOOKUP(H44,PELIGROS!A$2:G$445,3,0)</f>
        <v xml:space="preserve">  QUEMADURAS, IRRITACIONES, LESIONES PIEL, LESIONES OCULARES, IRRITACIÓN DE LAS MUCOSAS</v>
      </c>
      <c r="K44" s="61"/>
      <c r="L44" s="84" t="str">
        <f>VLOOKUP(H44,PELIGROS!A$2:G$445,4,0)</f>
        <v>Inspecciones planeadas e inspecciones no planeadas, procedimientos de programas de seguridad y salud en el trabajo</v>
      </c>
      <c r="M44" s="84" t="str">
        <f>VLOOKUP(H44,PELIGROS!A$2:G$445,5,0)</f>
        <v>EPP TAPABOCAS, CARETAS CON FILTROS, GUANTES</v>
      </c>
      <c r="N44" s="61">
        <v>2</v>
      </c>
      <c r="O44" s="62">
        <v>3</v>
      </c>
      <c r="P44" s="62">
        <v>25</v>
      </c>
      <c r="Q44" s="55">
        <f t="shared" si="1"/>
        <v>6</v>
      </c>
      <c r="R44" s="55">
        <f t="shared" si="2"/>
        <v>150</v>
      </c>
      <c r="S44" s="63" t="str">
        <f t="shared" si="3"/>
        <v>M-6</v>
      </c>
      <c r="T44" s="64" t="str">
        <f t="shared" si="0"/>
        <v>II</v>
      </c>
      <c r="U44" s="65" t="str">
        <f t="shared" si="4"/>
        <v>No Aceptable o Aceptable Con Control Especifico</v>
      </c>
      <c r="V44" s="103"/>
      <c r="W44" s="84" t="str">
        <f>VLOOKUP(H44,PELIGROS!A$2:G$445,6,0)</f>
        <v>LESIONES IRREVERSIBLES VÍAS RESPIRATORIAS</v>
      </c>
      <c r="X44" s="61"/>
      <c r="Y44" s="61"/>
      <c r="Z44" s="61"/>
      <c r="AA44" s="68"/>
      <c r="AB44" s="84" t="str">
        <f>VLOOKUP(H44,PELIGROS!A$2:G$445,7,0)</f>
        <v>USO Y MANEJO ADECUADO DE E.P.P.; MANEJO DE PRODUCTOS QUÍMICOS LÍQUIDOS</v>
      </c>
      <c r="AC44" s="61" t="s">
        <v>1256</v>
      </c>
      <c r="AD44" s="94"/>
    </row>
    <row r="45" spans="1:30" ht="40.5" customHeight="1" x14ac:dyDescent="0.25">
      <c r="A45" s="86"/>
      <c r="B45" s="86"/>
      <c r="C45" s="94"/>
      <c r="D45" s="97"/>
      <c r="E45" s="100"/>
      <c r="F45" s="100"/>
      <c r="G45" s="84" t="str">
        <f>VLOOKUP(H45,PELIGROS!A$1:G$445,2,0)</f>
        <v>CONCENTRACIÓN EN ACTIVIDADES DE ALTO DESEMPEÑO MENTAL</v>
      </c>
      <c r="H45" s="53" t="s">
        <v>72</v>
      </c>
      <c r="I45" s="53" t="s">
        <v>1372</v>
      </c>
      <c r="J45" s="84" t="str">
        <f>VLOOKUP(H45,PELIGROS!A$2:G$445,3,0)</f>
        <v>ESTRÉS, CEFALEA, IRRITABILIDAD</v>
      </c>
      <c r="K45" s="61"/>
      <c r="L45" s="84" t="str">
        <f>VLOOKUP(H45,PELIGROS!A$2:G$445,4,0)</f>
        <v>N/A</v>
      </c>
      <c r="M45" s="84" t="str">
        <f>VLOOKUP(H45,PELIGROS!A$2:G$445,5,0)</f>
        <v>PVE PSICOSOCIAL</v>
      </c>
      <c r="N45" s="61">
        <v>2</v>
      </c>
      <c r="O45" s="62">
        <v>2</v>
      </c>
      <c r="P45" s="62">
        <v>10</v>
      </c>
      <c r="Q45" s="55">
        <f t="shared" si="1"/>
        <v>4</v>
      </c>
      <c r="R45" s="55">
        <f t="shared" si="2"/>
        <v>40</v>
      </c>
      <c r="S45" s="63" t="str">
        <f t="shared" si="3"/>
        <v>B-4</v>
      </c>
      <c r="T45" s="64" t="str">
        <f t="shared" si="0"/>
        <v>III</v>
      </c>
      <c r="U45" s="65" t="str">
        <f t="shared" si="4"/>
        <v>Mejorable</v>
      </c>
      <c r="V45" s="103"/>
      <c r="W45" s="84" t="str">
        <f>VLOOKUP(H45,PELIGROS!A$2:G$445,6,0)</f>
        <v>ESTRÉS</v>
      </c>
      <c r="X45" s="61"/>
      <c r="Y45" s="61"/>
      <c r="Z45" s="61"/>
      <c r="AA45" s="68"/>
      <c r="AB45" s="84" t="str">
        <f>VLOOKUP(H45,PELIGROS!A$2:G$445,7,0)</f>
        <v>N/A</v>
      </c>
      <c r="AC45" s="102" t="s">
        <v>1203</v>
      </c>
      <c r="AD45" s="94"/>
    </row>
    <row r="46" spans="1:30" ht="40.5" customHeight="1" x14ac:dyDescent="0.25">
      <c r="A46" s="86"/>
      <c r="B46" s="86"/>
      <c r="C46" s="94"/>
      <c r="D46" s="97"/>
      <c r="E46" s="100"/>
      <c r="F46" s="100"/>
      <c r="G46" s="84" t="str">
        <f>VLOOKUP(H46,PELIGROS!A$1:G$445,2,0)</f>
        <v>NATURALEZA DE LA TAREA</v>
      </c>
      <c r="H46" s="53" t="s">
        <v>76</v>
      </c>
      <c r="I46" s="53" t="s">
        <v>1372</v>
      </c>
      <c r="J46" s="84" t="str">
        <f>VLOOKUP(H46,PELIGROS!A$2:G$445,3,0)</f>
        <v>ESTRÉS,  TRANSTORNOS DEL SUEÑO</v>
      </c>
      <c r="K46" s="61"/>
      <c r="L46" s="84" t="str">
        <f>VLOOKUP(H46,PELIGROS!A$2:G$445,4,0)</f>
        <v>N/A</v>
      </c>
      <c r="M46" s="84" t="str">
        <f>VLOOKUP(H46,PELIGROS!A$2:G$445,5,0)</f>
        <v>PVE PSICOSOCIAL</v>
      </c>
      <c r="N46" s="61">
        <v>2</v>
      </c>
      <c r="O46" s="62">
        <v>2</v>
      </c>
      <c r="P46" s="62">
        <v>10</v>
      </c>
      <c r="Q46" s="55">
        <f t="shared" si="1"/>
        <v>4</v>
      </c>
      <c r="R46" s="55">
        <f t="shared" si="2"/>
        <v>40</v>
      </c>
      <c r="S46" s="63" t="str">
        <f t="shared" si="3"/>
        <v>B-4</v>
      </c>
      <c r="T46" s="64" t="str">
        <f t="shared" si="0"/>
        <v>III</v>
      </c>
      <c r="U46" s="65" t="str">
        <f t="shared" si="4"/>
        <v>Mejorable</v>
      </c>
      <c r="V46" s="103"/>
      <c r="W46" s="84" t="str">
        <f>VLOOKUP(H46,PELIGROS!A$2:G$445,6,0)</f>
        <v>ESTRÉS</v>
      </c>
      <c r="X46" s="61"/>
      <c r="Y46" s="61"/>
      <c r="Z46" s="61"/>
      <c r="AA46" s="68"/>
      <c r="AB46" s="84" t="str">
        <f>VLOOKUP(H46,PELIGROS!A$2:G$445,7,0)</f>
        <v>N/A</v>
      </c>
      <c r="AC46" s="104"/>
      <c r="AD46" s="94"/>
    </row>
    <row r="47" spans="1:30" ht="89.25" x14ac:dyDescent="0.25">
      <c r="A47" s="86"/>
      <c r="B47" s="86"/>
      <c r="C47" s="94"/>
      <c r="D47" s="97"/>
      <c r="E47" s="100"/>
      <c r="F47" s="100"/>
      <c r="G47" s="84" t="str">
        <f>VLOOKUP(H47,PELIGROS!A$1:G$445,2,0)</f>
        <v>Forzadas, Prolongadas</v>
      </c>
      <c r="H47" s="53" t="s">
        <v>40</v>
      </c>
      <c r="I47" s="53" t="s">
        <v>1373</v>
      </c>
      <c r="J47" s="84" t="str">
        <f>VLOOKUP(H47,PELIGROS!A$2:G$445,3,0)</f>
        <v xml:space="preserve">Lesiones osteomusculares, lesiones osteoarticulares
</v>
      </c>
      <c r="K47" s="61"/>
      <c r="L47" s="84" t="str">
        <f>VLOOKUP(H47,PELIGROS!A$2:G$445,4,0)</f>
        <v>Inspecciones planeadas e inspecciones no planeadas, procedimientos de programas de seguridad y salud en el trabajo</v>
      </c>
      <c r="M47" s="84" t="str">
        <f>VLOOKUP(H47,PELIGROS!A$2:G$445,5,0)</f>
        <v>PVE Biomecánico, programa pausas activas, exámenes periódicos, recomendaciones, control de posturas</v>
      </c>
      <c r="N47" s="61">
        <v>2</v>
      </c>
      <c r="O47" s="62">
        <v>3</v>
      </c>
      <c r="P47" s="62">
        <v>25</v>
      </c>
      <c r="Q47" s="55">
        <f t="shared" si="1"/>
        <v>6</v>
      </c>
      <c r="R47" s="55">
        <f t="shared" si="2"/>
        <v>150</v>
      </c>
      <c r="S47" s="63" t="str">
        <f t="shared" si="3"/>
        <v>M-6</v>
      </c>
      <c r="T47" s="64" t="str">
        <f t="shared" si="0"/>
        <v>II</v>
      </c>
      <c r="U47" s="65" t="str">
        <f t="shared" si="4"/>
        <v>No Aceptable o Aceptable Con Control Especifico</v>
      </c>
      <c r="V47" s="103"/>
      <c r="W47" s="84" t="str">
        <f>VLOOKUP(H47,PELIGROS!A$2:G$445,6,0)</f>
        <v>Enfermedades Osteomusculares</v>
      </c>
      <c r="X47" s="61"/>
      <c r="Y47" s="61"/>
      <c r="Z47" s="61"/>
      <c r="AA47" s="68"/>
      <c r="AB47" s="84" t="str">
        <f>VLOOKUP(H47,PELIGROS!A$2:G$445,7,0)</f>
        <v>Prevención en lesiones osteomusculares, líderes de pausas activas</v>
      </c>
      <c r="AC47" s="61" t="s">
        <v>1225</v>
      </c>
      <c r="AD47" s="94"/>
    </row>
    <row r="48" spans="1:30" ht="38.25" x14ac:dyDescent="0.25">
      <c r="A48" s="86"/>
      <c r="B48" s="86"/>
      <c r="C48" s="94"/>
      <c r="D48" s="97"/>
      <c r="E48" s="100"/>
      <c r="F48" s="100"/>
      <c r="G48" s="84" t="str">
        <f>VLOOKUP(H48,PELIGROS!A$1:G$445,2,0)</f>
        <v>Movimientos repetitivos, Miembros Superiores</v>
      </c>
      <c r="H48" s="53" t="s">
        <v>47</v>
      </c>
      <c r="I48" s="53" t="s">
        <v>1373</v>
      </c>
      <c r="J48" s="84" t="str">
        <f>VLOOKUP(H48,PELIGROS!A$2:G$445,3,0)</f>
        <v>Lesiones Musculoesqueléticas</v>
      </c>
      <c r="K48" s="61"/>
      <c r="L48" s="84" t="str">
        <f>VLOOKUP(H48,PELIGROS!A$2:G$445,4,0)</f>
        <v>N/A</v>
      </c>
      <c r="M48" s="84" t="str">
        <f>VLOOKUP(H48,PELIGROS!A$2:G$445,5,0)</f>
        <v>PVE BIomécanico, programa pausas activas, examenes periódicos, recomendaicones, control de posturas</v>
      </c>
      <c r="N48" s="61">
        <v>2</v>
      </c>
      <c r="O48" s="62">
        <v>2</v>
      </c>
      <c r="P48" s="62">
        <v>25</v>
      </c>
      <c r="Q48" s="55">
        <f t="shared" si="1"/>
        <v>4</v>
      </c>
      <c r="R48" s="55">
        <f t="shared" si="2"/>
        <v>100</v>
      </c>
      <c r="S48" s="63" t="str">
        <f t="shared" si="3"/>
        <v>B-4</v>
      </c>
      <c r="T48" s="64" t="str">
        <f t="shared" si="0"/>
        <v>III</v>
      </c>
      <c r="U48" s="65" t="str">
        <f t="shared" si="4"/>
        <v>Mejorable</v>
      </c>
      <c r="V48" s="103"/>
      <c r="W48" s="84" t="str">
        <f>VLOOKUP(H48,PELIGROS!A$2:G$445,6,0)</f>
        <v>Enfermedades musculoesqueleticas</v>
      </c>
      <c r="X48" s="61"/>
      <c r="Y48" s="61"/>
      <c r="Z48" s="61"/>
      <c r="AA48" s="68"/>
      <c r="AB48" s="84" t="str">
        <f>VLOOKUP(H48,PELIGROS!A$2:G$445,7,0)</f>
        <v>Prevención en lesiones osteomusculares, líderes de pausas activas</v>
      </c>
      <c r="AC48" s="61" t="s">
        <v>1233</v>
      </c>
      <c r="AD48" s="94"/>
    </row>
    <row r="49" spans="1:30" ht="51" x14ac:dyDescent="0.25">
      <c r="A49" s="86"/>
      <c r="B49" s="86"/>
      <c r="C49" s="94"/>
      <c r="D49" s="97"/>
      <c r="E49" s="100"/>
      <c r="F49" s="100"/>
      <c r="G49" s="84" t="str">
        <f>VLOOKUP(H49,PELIGROS!A$1:G$445,2,0)</f>
        <v>Atropellamiento, Envestir</v>
      </c>
      <c r="H49" s="53" t="s">
        <v>1187</v>
      </c>
      <c r="I49" s="53" t="s">
        <v>1374</v>
      </c>
      <c r="J49" s="84" t="str">
        <f>VLOOKUP(H49,PELIGROS!A$2:G$445,3,0)</f>
        <v>Lesiones, pérdidas materiales, muerte</v>
      </c>
      <c r="K49" s="61"/>
      <c r="L49" s="84" t="str">
        <f>VLOOKUP(H49,PELIGROS!A$2:G$445,4,0)</f>
        <v>Inspecciones planeadas e inspecciones no planeadas, procedimientos de programas de seguridad y salud en el trabajo</v>
      </c>
      <c r="M49" s="84" t="str">
        <f>VLOOKUP(H49,PELIGROS!A$2:G$445,5,0)</f>
        <v>Programa de seguridad vial, señalización</v>
      </c>
      <c r="N49" s="61">
        <v>2</v>
      </c>
      <c r="O49" s="62">
        <v>3</v>
      </c>
      <c r="P49" s="62">
        <v>60</v>
      </c>
      <c r="Q49" s="55">
        <f t="shared" si="1"/>
        <v>6</v>
      </c>
      <c r="R49" s="55">
        <f t="shared" si="2"/>
        <v>360</v>
      </c>
      <c r="S49" s="63" t="str">
        <f t="shared" si="3"/>
        <v>M-6</v>
      </c>
      <c r="T49" s="64" t="str">
        <f t="shared" si="0"/>
        <v>II</v>
      </c>
      <c r="U49" s="65" t="str">
        <f t="shared" si="4"/>
        <v>No Aceptable o Aceptable Con Control Especifico</v>
      </c>
      <c r="V49" s="103"/>
      <c r="W49" s="84" t="str">
        <f>VLOOKUP(H49,PELIGROS!A$2:G$445,6,0)</f>
        <v>Muerte</v>
      </c>
      <c r="X49" s="61"/>
      <c r="Y49" s="61"/>
      <c r="Z49" s="61"/>
      <c r="AA49" s="68"/>
      <c r="AB49" s="84" t="str">
        <f>VLOOKUP(H49,PELIGROS!A$2:G$445,7,0)</f>
        <v>Seguridad vial y manejo defensivo, aseguramiento de áreas de trabajo</v>
      </c>
      <c r="AC49" s="61" t="s">
        <v>1205</v>
      </c>
      <c r="AD49" s="94"/>
    </row>
    <row r="50" spans="1:30" ht="63.75" x14ac:dyDescent="0.25">
      <c r="A50" s="86"/>
      <c r="B50" s="86"/>
      <c r="C50" s="94"/>
      <c r="D50" s="97"/>
      <c r="E50" s="100"/>
      <c r="F50" s="100"/>
      <c r="G50" s="84" t="str">
        <f>VLOOKUP(H50,PELIGROS!A$1:G$445,2,0)</f>
        <v>Herramientas Manuales</v>
      </c>
      <c r="H50" s="53" t="s">
        <v>606</v>
      </c>
      <c r="I50" s="53" t="s">
        <v>1374</v>
      </c>
      <c r="J50" s="84" t="str">
        <f>VLOOKUP(H50,PELIGROS!A$2:G$445,3,0)</f>
        <v>Quemaduras, contusiones y lesiones</v>
      </c>
      <c r="K50" s="61"/>
      <c r="L50" s="84" t="str">
        <f>VLOOKUP(H50,PELIGROS!A$2:G$445,4,0)</f>
        <v>Inspecciones planeadas e inspecciones no planeadas, procedimientos de programas de seguridad y salud en el trabajo</v>
      </c>
      <c r="M50" s="84" t="str">
        <f>VLOOKUP(H50,PELIGROS!A$2:G$445,5,0)</f>
        <v>E.P.P.</v>
      </c>
      <c r="N50" s="61">
        <v>2</v>
      </c>
      <c r="O50" s="62">
        <v>3</v>
      </c>
      <c r="P50" s="62">
        <v>25</v>
      </c>
      <c r="Q50" s="55">
        <f t="shared" si="1"/>
        <v>6</v>
      </c>
      <c r="R50" s="55">
        <f t="shared" si="2"/>
        <v>150</v>
      </c>
      <c r="S50" s="63" t="str">
        <f t="shared" si="3"/>
        <v>M-6</v>
      </c>
      <c r="T50" s="64" t="str">
        <f t="shared" si="0"/>
        <v>II</v>
      </c>
      <c r="U50" s="65" t="str">
        <f t="shared" si="4"/>
        <v>No Aceptable o Aceptable Con Control Especifico</v>
      </c>
      <c r="V50" s="103"/>
      <c r="W50" s="84" t="str">
        <f>VLOOKUP(H50,PELIGROS!A$2:G$445,6,0)</f>
        <v>Amputación</v>
      </c>
      <c r="X50" s="61"/>
      <c r="Y50" s="61"/>
      <c r="Z50" s="61"/>
      <c r="AA50" s="68"/>
      <c r="AB50" s="84" t="str">
        <f>VLOOKUP(H50,PELIGROS!A$2:G$445,7,0)</f>
        <v xml:space="preserve">
Uso y manejo adecuado de E.P.P., uso y manejo adecuado de herramientas manuales y/o máqinas y equipos</v>
      </c>
      <c r="AC50" s="61" t="s">
        <v>1234</v>
      </c>
      <c r="AD50" s="94"/>
    </row>
    <row r="51" spans="1:30" ht="63.75" x14ac:dyDescent="0.25">
      <c r="A51" s="86"/>
      <c r="B51" s="86"/>
      <c r="C51" s="94"/>
      <c r="D51" s="97"/>
      <c r="E51" s="100"/>
      <c r="F51" s="100"/>
      <c r="G51" s="84" t="str">
        <f>VLOOKUP(H51,PELIGROS!A$1:G$445,2,0)</f>
        <v>Atraco, golpiza, atentados y secuestrados</v>
      </c>
      <c r="H51" s="53" t="s">
        <v>57</v>
      </c>
      <c r="I51" s="53" t="s">
        <v>1374</v>
      </c>
      <c r="J51" s="84" t="str">
        <f>VLOOKUP(H51,PELIGROS!A$2:G$445,3,0)</f>
        <v>Estrés, golpes, Secuestros</v>
      </c>
      <c r="K51" s="61"/>
      <c r="L51" s="84" t="str">
        <f>VLOOKUP(H51,PELIGROS!A$2:G$445,4,0)</f>
        <v>Inspecciones planeadas e inspecciones no planeadas, procedimientos de programas de seguridad y salud en el trabajo</v>
      </c>
      <c r="M51" s="84" t="str">
        <f>VLOOKUP(H51,PELIGROS!A$2:G$445,5,0)</f>
        <v xml:space="preserve">Uniformes Corporativos, Caquetas corporativas, Carnetización
</v>
      </c>
      <c r="N51" s="61">
        <v>2</v>
      </c>
      <c r="O51" s="62">
        <v>3</v>
      </c>
      <c r="P51" s="62">
        <v>60</v>
      </c>
      <c r="Q51" s="55">
        <f t="shared" si="1"/>
        <v>6</v>
      </c>
      <c r="R51" s="55">
        <f t="shared" si="2"/>
        <v>360</v>
      </c>
      <c r="S51" s="63" t="str">
        <f t="shared" si="3"/>
        <v>M-6</v>
      </c>
      <c r="T51" s="64" t="str">
        <f t="shared" si="0"/>
        <v>II</v>
      </c>
      <c r="U51" s="65" t="str">
        <f t="shared" si="4"/>
        <v>No Aceptable o Aceptable Con Control Especifico</v>
      </c>
      <c r="V51" s="103"/>
      <c r="W51" s="84" t="str">
        <f>VLOOKUP(H51,PELIGROS!A$2:G$445,6,0)</f>
        <v>Secuestros</v>
      </c>
      <c r="X51" s="61"/>
      <c r="Y51" s="61"/>
      <c r="Z51" s="61"/>
      <c r="AA51" s="68"/>
      <c r="AB51" s="84" t="str">
        <f>VLOOKUP(H51,PELIGROS!A$2:G$445,7,0)</f>
        <v>N/A</v>
      </c>
      <c r="AC51" s="61" t="s">
        <v>1207</v>
      </c>
      <c r="AD51" s="94"/>
    </row>
    <row r="52" spans="1:30" ht="89.25" x14ac:dyDescent="0.25">
      <c r="A52" s="86"/>
      <c r="B52" s="86"/>
      <c r="C52" s="94"/>
      <c r="D52" s="97"/>
      <c r="E52" s="100"/>
      <c r="F52" s="100"/>
      <c r="G52" s="84" t="str">
        <f>VLOOKUP(H52,PELIGROS!A$1:G$445,2,0)</f>
        <v>MANTENIMIENTO DE PUENTE GRUAS, LIMPIEZA DE CANALES, MANTENIMIENTO DE INSTALACIONES LOCATIVAS, MANTENIMIENTO Y REPARACIÓN DE POZOS</v>
      </c>
      <c r="H52" s="53" t="s">
        <v>624</v>
      </c>
      <c r="I52" s="53" t="s">
        <v>1374</v>
      </c>
      <c r="J52" s="84" t="str">
        <f>VLOOKUP(H52,PELIGROS!A$2:G$445,3,0)</f>
        <v>LESIONES, FRACTURAS, MUERTE</v>
      </c>
      <c r="K52" s="61"/>
      <c r="L52" s="84" t="str">
        <f>VLOOKUP(H52,PELIGROS!A$2:G$445,4,0)</f>
        <v>Inspecciones planeadas e inspecciones no planeadas, procedimientos de programas de seguridad y salud en el trabajo</v>
      </c>
      <c r="M52" s="84" t="str">
        <f>VLOOKUP(H52,PELIGROS!A$2:G$445,5,0)</f>
        <v>EPP</v>
      </c>
      <c r="N52" s="61">
        <v>2</v>
      </c>
      <c r="O52" s="62">
        <v>2</v>
      </c>
      <c r="P52" s="62">
        <v>100</v>
      </c>
      <c r="Q52" s="55">
        <f t="shared" si="1"/>
        <v>4</v>
      </c>
      <c r="R52" s="55">
        <f t="shared" si="2"/>
        <v>400</v>
      </c>
      <c r="S52" s="63" t="str">
        <f t="shared" si="3"/>
        <v>B-4</v>
      </c>
      <c r="T52" s="64" t="str">
        <f t="shared" si="0"/>
        <v>II</v>
      </c>
      <c r="U52" s="65" t="str">
        <f t="shared" si="4"/>
        <v>No Aceptable o Aceptable Con Control Especifico</v>
      </c>
      <c r="V52" s="103"/>
      <c r="W52" s="84" t="str">
        <f>VLOOKUP(H52,PELIGROS!A$2:G$445,6,0)</f>
        <v>MUERTE</v>
      </c>
      <c r="X52" s="61"/>
      <c r="Y52" s="61"/>
      <c r="Z52" s="61"/>
      <c r="AA52" s="68"/>
      <c r="AB52" s="84" t="str">
        <f>VLOOKUP(H52,PELIGROS!A$2:G$445,7,0)</f>
        <v>CERTIFICACIÓN Y/O ENTRENAMIENTO EN TRABAJO SEGURO EN ALTURAS; DILGENCIAMIENTO DE PERMISO DE TRABAJO; USO Y MANEJO ADECUADO DE E.P.P.; ARME Y DESARME DE ANDAMIOS</v>
      </c>
      <c r="AC52" s="61" t="s">
        <v>1235</v>
      </c>
      <c r="AD52" s="94"/>
    </row>
    <row r="53" spans="1:30" ht="51.75" thickBot="1" x14ac:dyDescent="0.3">
      <c r="A53" s="86"/>
      <c r="B53" s="86"/>
      <c r="C53" s="94"/>
      <c r="D53" s="97"/>
      <c r="E53" s="100"/>
      <c r="F53" s="100"/>
      <c r="G53" s="84" t="str">
        <f>VLOOKUP(H53,PELIGROS!A$1:G$445,2,0)</f>
        <v>SISMOS, INCENDIOS, INUNDACIONES, TERREMOTOS, VENDAVALES, DERRUMBE</v>
      </c>
      <c r="H53" s="53" t="s">
        <v>62</v>
      </c>
      <c r="I53" s="53" t="s">
        <v>1375</v>
      </c>
      <c r="J53" s="84" t="str">
        <f>VLOOKUP(H53,PELIGROS!A$2:G$445,3,0)</f>
        <v>SISMOS, INCENDIOS, INUNDACIONES, TERREMOTOS, VENDAVALES</v>
      </c>
      <c r="K53" s="61"/>
      <c r="L53" s="84" t="str">
        <f>VLOOKUP(H53,PELIGROS!A$2:G$445,4,0)</f>
        <v>Inspecciones planeadas e inspecciones no planeadas, procedimientos de programas de seguridad y salud en el trabajo</v>
      </c>
      <c r="M53" s="84" t="str">
        <f>VLOOKUP(H53,PELIGROS!A$2:G$445,5,0)</f>
        <v>BRIGADAS DE EMERGENCIAS</v>
      </c>
      <c r="N53" s="61">
        <v>2</v>
      </c>
      <c r="O53" s="62">
        <v>1</v>
      </c>
      <c r="P53" s="62">
        <v>100</v>
      </c>
      <c r="Q53" s="55">
        <f t="shared" si="1"/>
        <v>2</v>
      </c>
      <c r="R53" s="55">
        <f t="shared" si="2"/>
        <v>200</v>
      </c>
      <c r="S53" s="63" t="str">
        <f t="shared" si="3"/>
        <v>B-2</v>
      </c>
      <c r="T53" s="64" t="str">
        <f t="shared" si="0"/>
        <v>II</v>
      </c>
      <c r="U53" s="65" t="str">
        <f t="shared" si="4"/>
        <v>No Aceptable o Aceptable Con Control Especifico</v>
      </c>
      <c r="V53" s="104"/>
      <c r="W53" s="84" t="str">
        <f>VLOOKUP(H53,PELIGROS!A$2:G$445,6,0)</f>
        <v>MUERTE</v>
      </c>
      <c r="X53" s="61"/>
      <c r="Y53" s="61"/>
      <c r="Z53" s="61"/>
      <c r="AA53" s="68"/>
      <c r="AB53" s="84" t="str">
        <f>VLOOKUP(H53,PELIGROS!A$2:G$445,7,0)</f>
        <v>ENTRENAMIENTO DE LA BRIGADA; DIVULGACIÓN DE PLAN DE EMERGENCIA</v>
      </c>
      <c r="AC53" s="61" t="s">
        <v>1209</v>
      </c>
      <c r="AD53" s="106"/>
    </row>
    <row r="54" spans="1:30" ht="51" x14ac:dyDescent="0.25">
      <c r="A54" s="86"/>
      <c r="B54" s="86"/>
      <c r="C54" s="107" t="s">
        <v>1152</v>
      </c>
      <c r="D54" s="109" t="str">
        <f>VLOOKUP(E54,[1]Hoja2!A$2:C$82,3,0)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54" s="112" t="s">
        <v>1038</v>
      </c>
      <c r="F54" s="112" t="s">
        <v>1199</v>
      </c>
      <c r="G54" s="82" t="str">
        <f>VLOOKUP(H54,PELIGROS!A$1:G$445,2,0)</f>
        <v>Bacteria</v>
      </c>
      <c r="H54" s="22" t="s">
        <v>108</v>
      </c>
      <c r="I54" s="22" t="s">
        <v>1370</v>
      </c>
      <c r="J54" s="82" t="str">
        <f>VLOOKUP(H54,PELIGROS!A$2:G$445,3,0)</f>
        <v>Infecciones producidas por Bacterianas</v>
      </c>
      <c r="K54" s="16"/>
      <c r="L54" s="82" t="str">
        <f>VLOOKUP(H54,PELIGROS!A$2:G$445,4,0)</f>
        <v>Inspecciones planeadas e inspecciones no planeadas, procedimientos de programas de seguridad y salud en el trabajo</v>
      </c>
      <c r="M54" s="82" t="str">
        <f>VLOOKUP(H54,PELIGROS!A$2:G$445,5,0)</f>
        <v>Programa de vacunación, bota pantalon, overol, guantes, tapabocas, mascarillas con filtos</v>
      </c>
      <c r="N54" s="81">
        <v>2</v>
      </c>
      <c r="O54" s="24">
        <v>3</v>
      </c>
      <c r="P54" s="24">
        <v>10</v>
      </c>
      <c r="Q54" s="24">
        <f t="shared" si="1"/>
        <v>6</v>
      </c>
      <c r="R54" s="24">
        <f t="shared" si="2"/>
        <v>60</v>
      </c>
      <c r="S54" s="29" t="str">
        <f t="shared" si="3"/>
        <v>M-6</v>
      </c>
      <c r="T54" s="30" t="str">
        <f t="shared" si="0"/>
        <v>III</v>
      </c>
      <c r="U54" s="31" t="str">
        <f t="shared" si="4"/>
        <v>Mejorable</v>
      </c>
      <c r="V54" s="88">
        <v>2</v>
      </c>
      <c r="W54" s="82" t="str">
        <f>VLOOKUP(H54,PELIGROS!A$2:G$445,6,0)</f>
        <v xml:space="preserve">Enfermedades Infectocontagiosas
</v>
      </c>
      <c r="X54" s="16"/>
      <c r="Y54" s="16"/>
      <c r="Z54" s="16"/>
      <c r="AA54" s="15"/>
      <c r="AB54" s="82" t="str">
        <f>VLOOKUP(H54,PELIGROS!A$2:G$445,7,0)</f>
        <v xml:space="preserve">Riesgo Biológico, Autocuidado y/o Uso y manejo adecuado de E.P.P.
</v>
      </c>
      <c r="AC54" s="158" t="s">
        <v>1261</v>
      </c>
      <c r="AD54" s="107" t="s">
        <v>1201</v>
      </c>
    </row>
    <row r="55" spans="1:30" ht="51" x14ac:dyDescent="0.25">
      <c r="A55" s="86"/>
      <c r="B55" s="86"/>
      <c r="C55" s="91"/>
      <c r="D55" s="110"/>
      <c r="E55" s="113"/>
      <c r="F55" s="113"/>
      <c r="G55" s="82" t="str">
        <f>VLOOKUP(H55,PELIGROS!A$1:G$445,2,0)</f>
        <v>Hongos</v>
      </c>
      <c r="H55" s="22" t="s">
        <v>117</v>
      </c>
      <c r="I55" s="22" t="s">
        <v>1370</v>
      </c>
      <c r="J55" s="82" t="str">
        <f>VLOOKUP(H55,PELIGROS!A$2:G$445,3,0)</f>
        <v>Micosis</v>
      </c>
      <c r="K55" s="16"/>
      <c r="L55" s="82" t="str">
        <f>VLOOKUP(H55,PELIGROS!A$2:G$445,4,0)</f>
        <v>Inspecciones planeadas e inspecciones no planeadas, procedimientos de programas de seguridad y salud en el trabajo</v>
      </c>
      <c r="M55" s="82" t="str">
        <f>VLOOKUP(H55,PELIGROS!A$2:G$445,5,0)</f>
        <v>Programa de vacunación, éxamenes periódicos</v>
      </c>
      <c r="N55" s="16">
        <v>2</v>
      </c>
      <c r="O55" s="17">
        <v>3</v>
      </c>
      <c r="P55" s="17">
        <v>10</v>
      </c>
      <c r="Q55" s="24">
        <f t="shared" si="1"/>
        <v>6</v>
      </c>
      <c r="R55" s="24">
        <f t="shared" si="2"/>
        <v>60</v>
      </c>
      <c r="S55" s="29" t="str">
        <f t="shared" si="3"/>
        <v>M-6</v>
      </c>
      <c r="T55" s="30" t="str">
        <f t="shared" si="0"/>
        <v>III</v>
      </c>
      <c r="U55" s="31" t="str">
        <f t="shared" si="4"/>
        <v>Mejorable</v>
      </c>
      <c r="V55" s="115"/>
      <c r="W55" s="82" t="str">
        <f>VLOOKUP(H55,PELIGROS!A$2:G$445,6,0)</f>
        <v>Micosis</v>
      </c>
      <c r="X55" s="16"/>
      <c r="Y55" s="16"/>
      <c r="Z55" s="16"/>
      <c r="AA55" s="15"/>
      <c r="AB55" s="82" t="str">
        <f>VLOOKUP(H55,PELIGROS!A$2:G$445,7,0)</f>
        <v xml:space="preserve">Riesgo Biológico, Autocuidado y/o Uso y manejo adecuado de E.P.P.
</v>
      </c>
      <c r="AC55" s="115"/>
      <c r="AD55" s="91"/>
    </row>
    <row r="56" spans="1:30" ht="51" x14ac:dyDescent="0.25">
      <c r="A56" s="86"/>
      <c r="B56" s="86"/>
      <c r="C56" s="91"/>
      <c r="D56" s="110"/>
      <c r="E56" s="113"/>
      <c r="F56" s="113"/>
      <c r="G56" s="82" t="str">
        <f>VLOOKUP(H56,PELIGROS!A$1:G$445,2,0)</f>
        <v>Virus</v>
      </c>
      <c r="H56" s="22" t="s">
        <v>120</v>
      </c>
      <c r="I56" s="22" t="s">
        <v>1370</v>
      </c>
      <c r="J56" s="82" t="str">
        <f>VLOOKUP(H56,PELIGROS!A$2:G$445,3,0)</f>
        <v>Infecciones Virales</v>
      </c>
      <c r="K56" s="16"/>
      <c r="L56" s="82" t="str">
        <f>VLOOKUP(H56,PELIGROS!A$2:G$445,4,0)</f>
        <v>Inspecciones planeadas e inspecciones no planeadas, procedimientos de programas de seguridad y salud en el trabajo</v>
      </c>
      <c r="M56" s="82" t="str">
        <f>VLOOKUP(H56,PELIGROS!A$2:G$445,5,0)</f>
        <v>Programa de vacunación, bota pantalon, overol, guantes, tapabocas, mascarillas con filtos</v>
      </c>
      <c r="N56" s="16">
        <v>2</v>
      </c>
      <c r="O56" s="17">
        <v>3</v>
      </c>
      <c r="P56" s="17">
        <v>10</v>
      </c>
      <c r="Q56" s="24">
        <f t="shared" si="1"/>
        <v>6</v>
      </c>
      <c r="R56" s="24">
        <f t="shared" si="2"/>
        <v>60</v>
      </c>
      <c r="S56" s="29" t="str">
        <f t="shared" si="3"/>
        <v>M-6</v>
      </c>
      <c r="T56" s="30" t="str">
        <f t="shared" si="0"/>
        <v>III</v>
      </c>
      <c r="U56" s="31" t="str">
        <f t="shared" si="4"/>
        <v>Mejorable</v>
      </c>
      <c r="V56" s="115"/>
      <c r="W56" s="82" t="str">
        <f>VLOOKUP(H56,PELIGROS!A$2:G$445,6,0)</f>
        <v xml:space="preserve">Enfermedades Infectocontagiosas
</v>
      </c>
      <c r="X56" s="16"/>
      <c r="Y56" s="16"/>
      <c r="Z56" s="16"/>
      <c r="AA56" s="15"/>
      <c r="AB56" s="82" t="str">
        <f>VLOOKUP(H56,PELIGROS!A$2:G$445,7,0)</f>
        <v xml:space="preserve">Riesgo Biológico, Autocuidado y/o Uso y manejo adecuado de E.P.P.
</v>
      </c>
      <c r="AC56" s="89"/>
      <c r="AD56" s="91"/>
    </row>
    <row r="57" spans="1:30" ht="51" x14ac:dyDescent="0.25">
      <c r="A57" s="86"/>
      <c r="B57" s="86"/>
      <c r="C57" s="91"/>
      <c r="D57" s="110"/>
      <c r="E57" s="113"/>
      <c r="F57" s="113"/>
      <c r="G57" s="82" t="str">
        <f>VLOOKUP(H57,PELIGROS!A$1:G$445,2,0)</f>
        <v>INFRAROJA, ULTRAVIOLETA, VISIBLE, RADIOFRECUENCIA, MICROONDAS, LASER</v>
      </c>
      <c r="H57" s="22" t="s">
        <v>67</v>
      </c>
      <c r="I57" s="22" t="s">
        <v>1371</v>
      </c>
      <c r="J57" s="82" t="str">
        <f>VLOOKUP(H57,PELIGROS!A$2:G$445,3,0)</f>
        <v>CÁNCER, LESIONES DÉRMICAS Y OCULARES</v>
      </c>
      <c r="K57" s="16"/>
      <c r="L57" s="82" t="str">
        <f>VLOOKUP(H57,PELIGROS!A$2:G$445,4,0)</f>
        <v>Inspecciones planeadas e inspecciones no planeadas, procedimientos de programas de seguridad y salud en el trabajo</v>
      </c>
      <c r="M57" s="82" t="str">
        <f>VLOOKUP(H57,PELIGROS!A$2:G$445,5,0)</f>
        <v>PROGRAMA BLOQUEADOR SOLAR</v>
      </c>
      <c r="N57" s="16">
        <v>2</v>
      </c>
      <c r="O57" s="17">
        <v>3</v>
      </c>
      <c r="P57" s="17">
        <v>10</v>
      </c>
      <c r="Q57" s="24">
        <f t="shared" si="1"/>
        <v>6</v>
      </c>
      <c r="R57" s="24">
        <f t="shared" si="2"/>
        <v>60</v>
      </c>
      <c r="S57" s="29" t="str">
        <f t="shared" si="3"/>
        <v>M-6</v>
      </c>
      <c r="T57" s="30" t="str">
        <f t="shared" si="0"/>
        <v>III</v>
      </c>
      <c r="U57" s="31" t="str">
        <f t="shared" si="4"/>
        <v>Mejorable</v>
      </c>
      <c r="V57" s="115"/>
      <c r="W57" s="82" t="str">
        <f>VLOOKUP(H57,PELIGROS!A$2:G$445,6,0)</f>
        <v>CÁNCER</v>
      </c>
      <c r="X57" s="16"/>
      <c r="Y57" s="16"/>
      <c r="Z57" s="16"/>
      <c r="AA57" s="15"/>
      <c r="AB57" s="82" t="str">
        <f>VLOOKUP(H57,PELIGROS!A$2:G$445,7,0)</f>
        <v>N/A</v>
      </c>
      <c r="AC57" s="16" t="s">
        <v>1202</v>
      </c>
      <c r="AD57" s="91"/>
    </row>
    <row r="58" spans="1:30" ht="51" x14ac:dyDescent="0.25">
      <c r="A58" s="86"/>
      <c r="B58" s="86"/>
      <c r="C58" s="91"/>
      <c r="D58" s="110"/>
      <c r="E58" s="113"/>
      <c r="F58" s="113"/>
      <c r="G58" s="82" t="str">
        <f>VLOOKUP(H58,PELIGROS!A$1:G$445,2,0)</f>
        <v>GASES Y VAPORES</v>
      </c>
      <c r="H58" s="22" t="s">
        <v>250</v>
      </c>
      <c r="I58" s="22" t="s">
        <v>1381</v>
      </c>
      <c r="J58" s="82" t="str">
        <f>VLOOKUP(H58,PELIGROS!A$2:G$445,3,0)</f>
        <v xml:space="preserve"> LESIONES EN LA PIEL, IRRITACIÓN EN VÍAS  RESPIRATORIAS, MUERTE</v>
      </c>
      <c r="K58" s="16"/>
      <c r="L58" s="82" t="str">
        <f>VLOOKUP(H58,PELIGROS!A$2:G$445,4,0)</f>
        <v>Inspecciones planeadas e inspecciones no planeadas, procedimientos de programas de seguridad y salud en el trabajo</v>
      </c>
      <c r="M58" s="82" t="str">
        <f>VLOOKUP(H58,PELIGROS!A$2:G$445,5,0)</f>
        <v>EPP TAPABOCAS, CARETAS CON FILTROS</v>
      </c>
      <c r="N58" s="16">
        <v>2</v>
      </c>
      <c r="O58" s="17">
        <v>3</v>
      </c>
      <c r="P58" s="17">
        <v>25</v>
      </c>
      <c r="Q58" s="24">
        <f t="shared" si="1"/>
        <v>6</v>
      </c>
      <c r="R58" s="24">
        <f t="shared" si="2"/>
        <v>150</v>
      </c>
      <c r="S58" s="29" t="str">
        <f t="shared" si="3"/>
        <v>M-6</v>
      </c>
      <c r="T58" s="30" t="str">
        <f t="shared" si="0"/>
        <v>II</v>
      </c>
      <c r="U58" s="31" t="str">
        <f t="shared" si="4"/>
        <v>No Aceptable o Aceptable Con Control Especifico</v>
      </c>
      <c r="V58" s="115"/>
      <c r="W58" s="82" t="str">
        <f>VLOOKUP(H58,PELIGROS!A$2:G$445,6,0)</f>
        <v xml:space="preserve"> MUERTE</v>
      </c>
      <c r="X58" s="16"/>
      <c r="Y58" s="16"/>
      <c r="Z58" s="16"/>
      <c r="AA58" s="15"/>
      <c r="AB58" s="82" t="str">
        <f>VLOOKUP(H58,PELIGROS!A$2:G$445,7,0)</f>
        <v>USO Y MANEJO ADECUADO DE E.P.P.</v>
      </c>
      <c r="AC58" s="16" t="s">
        <v>1215</v>
      </c>
      <c r="AD58" s="91"/>
    </row>
    <row r="59" spans="1:30" ht="34.5" customHeight="1" x14ac:dyDescent="0.25">
      <c r="A59" s="86"/>
      <c r="B59" s="86"/>
      <c r="C59" s="91"/>
      <c r="D59" s="110"/>
      <c r="E59" s="113"/>
      <c r="F59" s="113"/>
      <c r="G59" s="82" t="str">
        <f>VLOOKUP(H59,PELIGROS!A$1:G$445,2,0)</f>
        <v>CONCENTRACIÓN EN ACTIVIDADES DE ALTO DESEMPEÑO MENTAL</v>
      </c>
      <c r="H59" s="22" t="s">
        <v>72</v>
      </c>
      <c r="I59" s="22" t="s">
        <v>1372</v>
      </c>
      <c r="J59" s="82" t="str">
        <f>VLOOKUP(H59,PELIGROS!A$2:G$445,3,0)</f>
        <v>ESTRÉS, CEFALEA, IRRITABILIDAD</v>
      </c>
      <c r="K59" s="16"/>
      <c r="L59" s="82" t="str">
        <f>VLOOKUP(H59,PELIGROS!A$2:G$445,4,0)</f>
        <v>N/A</v>
      </c>
      <c r="M59" s="82" t="str">
        <f>VLOOKUP(H59,PELIGROS!A$2:G$445,5,0)</f>
        <v>PVE PSICOSOCIAL</v>
      </c>
      <c r="N59" s="16">
        <v>2</v>
      </c>
      <c r="O59" s="17">
        <v>2</v>
      </c>
      <c r="P59" s="17">
        <v>10</v>
      </c>
      <c r="Q59" s="24">
        <f t="shared" si="1"/>
        <v>4</v>
      </c>
      <c r="R59" s="24">
        <f t="shared" si="2"/>
        <v>40</v>
      </c>
      <c r="S59" s="29" t="str">
        <f t="shared" si="3"/>
        <v>B-4</v>
      </c>
      <c r="T59" s="30" t="str">
        <f t="shared" si="0"/>
        <v>III</v>
      </c>
      <c r="U59" s="31" t="str">
        <f t="shared" si="4"/>
        <v>Mejorable</v>
      </c>
      <c r="V59" s="115"/>
      <c r="W59" s="82" t="str">
        <f>VLOOKUP(H59,PELIGROS!A$2:G$445,6,0)</f>
        <v>ESTRÉS</v>
      </c>
      <c r="X59" s="16"/>
      <c r="Y59" s="16"/>
      <c r="Z59" s="16"/>
      <c r="AA59" s="15"/>
      <c r="AB59" s="82" t="str">
        <f>VLOOKUP(H59,PELIGROS!A$2:G$445,7,0)</f>
        <v>N/A</v>
      </c>
      <c r="AC59" s="88" t="s">
        <v>1203</v>
      </c>
      <c r="AD59" s="91"/>
    </row>
    <row r="60" spans="1:30" ht="34.5" customHeight="1" x14ac:dyDescent="0.25">
      <c r="A60" s="86"/>
      <c r="B60" s="86"/>
      <c r="C60" s="91"/>
      <c r="D60" s="110"/>
      <c r="E60" s="113"/>
      <c r="F60" s="113"/>
      <c r="G60" s="82" t="str">
        <f>VLOOKUP(H60,PELIGROS!A$1:G$445,2,0)</f>
        <v>NATURALEZA DE LA TAREA</v>
      </c>
      <c r="H60" s="22" t="s">
        <v>76</v>
      </c>
      <c r="I60" s="22" t="s">
        <v>1372</v>
      </c>
      <c r="J60" s="82" t="str">
        <f>VLOOKUP(H60,PELIGROS!A$2:G$445,3,0)</f>
        <v>ESTRÉS,  TRANSTORNOS DEL SUEÑO</v>
      </c>
      <c r="K60" s="16"/>
      <c r="L60" s="82" t="str">
        <f>VLOOKUP(H60,PELIGROS!A$2:G$445,4,0)</f>
        <v>N/A</v>
      </c>
      <c r="M60" s="82" t="str">
        <f>VLOOKUP(H60,PELIGROS!A$2:G$445,5,0)</f>
        <v>PVE PSICOSOCIAL</v>
      </c>
      <c r="N60" s="16">
        <v>2</v>
      </c>
      <c r="O60" s="17">
        <v>2</v>
      </c>
      <c r="P60" s="17">
        <v>10</v>
      </c>
      <c r="Q60" s="24">
        <f t="shared" si="1"/>
        <v>4</v>
      </c>
      <c r="R60" s="24">
        <f t="shared" si="2"/>
        <v>40</v>
      </c>
      <c r="S60" s="29" t="str">
        <f t="shared" si="3"/>
        <v>B-4</v>
      </c>
      <c r="T60" s="30" t="str">
        <f t="shared" si="0"/>
        <v>III</v>
      </c>
      <c r="U60" s="31" t="str">
        <f t="shared" si="4"/>
        <v>Mejorable</v>
      </c>
      <c r="V60" s="115"/>
      <c r="W60" s="82" t="str">
        <f>VLOOKUP(H60,PELIGROS!A$2:G$445,6,0)</f>
        <v>ESTRÉS</v>
      </c>
      <c r="X60" s="16"/>
      <c r="Y60" s="16"/>
      <c r="Z60" s="16"/>
      <c r="AA60" s="15"/>
      <c r="AB60" s="82" t="str">
        <f>VLOOKUP(H60,PELIGROS!A$2:G$445,7,0)</f>
        <v>N/A</v>
      </c>
      <c r="AC60" s="89"/>
      <c r="AD60" s="91"/>
    </row>
    <row r="61" spans="1:30" ht="89.25" x14ac:dyDescent="0.25">
      <c r="A61" s="86"/>
      <c r="B61" s="86"/>
      <c r="C61" s="91"/>
      <c r="D61" s="110"/>
      <c r="E61" s="113"/>
      <c r="F61" s="113"/>
      <c r="G61" s="82" t="str">
        <f>VLOOKUP(H61,PELIGROS!A$1:G$445,2,0)</f>
        <v>Forzadas, Prolongadas</v>
      </c>
      <c r="H61" s="22" t="s">
        <v>40</v>
      </c>
      <c r="I61" s="22" t="s">
        <v>1373</v>
      </c>
      <c r="J61" s="82" t="str">
        <f>VLOOKUP(H61,PELIGROS!A$2:G$445,3,0)</f>
        <v xml:space="preserve">Lesiones osteomusculares, lesiones osteoarticulares
</v>
      </c>
      <c r="K61" s="16"/>
      <c r="L61" s="82" t="str">
        <f>VLOOKUP(H61,PELIGROS!A$2:G$445,4,0)</f>
        <v>Inspecciones planeadas e inspecciones no planeadas, procedimientos de programas de seguridad y salud en el trabajo</v>
      </c>
      <c r="M61" s="82" t="str">
        <f>VLOOKUP(H61,PELIGROS!A$2:G$445,5,0)</f>
        <v>PVE Biomecánico, programa pausas activas, exámenes periódicos, recomendaciones, control de posturas</v>
      </c>
      <c r="N61" s="16">
        <v>2</v>
      </c>
      <c r="O61" s="17">
        <v>3</v>
      </c>
      <c r="P61" s="17">
        <v>25</v>
      </c>
      <c r="Q61" s="24">
        <f t="shared" si="1"/>
        <v>6</v>
      </c>
      <c r="R61" s="24">
        <f t="shared" si="2"/>
        <v>150</v>
      </c>
      <c r="S61" s="29" t="str">
        <f t="shared" si="3"/>
        <v>M-6</v>
      </c>
      <c r="T61" s="30" t="str">
        <f t="shared" si="0"/>
        <v>II</v>
      </c>
      <c r="U61" s="31" t="str">
        <f t="shared" si="4"/>
        <v>No Aceptable o Aceptable Con Control Especifico</v>
      </c>
      <c r="V61" s="115"/>
      <c r="W61" s="82" t="str">
        <f>VLOOKUP(H61,PELIGROS!A$2:G$445,6,0)</f>
        <v>Enfermedades Osteomusculares</v>
      </c>
      <c r="X61" s="16"/>
      <c r="Y61" s="16"/>
      <c r="Z61" s="16"/>
      <c r="AA61" s="15"/>
      <c r="AB61" s="82" t="str">
        <f>VLOOKUP(H61,PELIGROS!A$2:G$445,7,0)</f>
        <v>Prevención en lesiones osteomusculares, líderes de pausas activas</v>
      </c>
      <c r="AC61" s="16" t="s">
        <v>1225</v>
      </c>
      <c r="AD61" s="91"/>
    </row>
    <row r="62" spans="1:30" ht="38.25" x14ac:dyDescent="0.25">
      <c r="A62" s="86"/>
      <c r="B62" s="86"/>
      <c r="C62" s="91"/>
      <c r="D62" s="110"/>
      <c r="E62" s="113"/>
      <c r="F62" s="113"/>
      <c r="G62" s="82" t="str">
        <f>VLOOKUP(H62,PELIGROS!A$1:G$445,2,0)</f>
        <v>Movimientos repetitivos, Miembros Superiores</v>
      </c>
      <c r="H62" s="22" t="s">
        <v>47</v>
      </c>
      <c r="I62" s="22" t="s">
        <v>1373</v>
      </c>
      <c r="J62" s="82" t="str">
        <f>VLOOKUP(H62,PELIGROS!A$2:G$445,3,0)</f>
        <v>Lesiones Musculoesqueléticas</v>
      </c>
      <c r="K62" s="16"/>
      <c r="L62" s="82" t="str">
        <f>VLOOKUP(H62,PELIGROS!A$2:G$445,4,0)</f>
        <v>N/A</v>
      </c>
      <c r="M62" s="82" t="str">
        <f>VLOOKUP(H62,PELIGROS!A$2:G$445,5,0)</f>
        <v>PVE BIomécanico, programa pausas activas, examenes periódicos, recomendaicones, control de posturas</v>
      </c>
      <c r="N62" s="16">
        <v>2</v>
      </c>
      <c r="O62" s="17">
        <v>2</v>
      </c>
      <c r="P62" s="17">
        <v>25</v>
      </c>
      <c r="Q62" s="24">
        <f t="shared" si="1"/>
        <v>4</v>
      </c>
      <c r="R62" s="24">
        <f t="shared" si="2"/>
        <v>100</v>
      </c>
      <c r="S62" s="29" t="str">
        <f t="shared" si="3"/>
        <v>B-4</v>
      </c>
      <c r="T62" s="30" t="str">
        <f t="shared" si="0"/>
        <v>III</v>
      </c>
      <c r="U62" s="31" t="str">
        <f t="shared" si="4"/>
        <v>Mejorable</v>
      </c>
      <c r="V62" s="115"/>
      <c r="W62" s="82" t="str">
        <f>VLOOKUP(H62,PELIGROS!A$2:G$445,6,0)</f>
        <v>Enfermedades musculoesqueleticas</v>
      </c>
      <c r="X62" s="16"/>
      <c r="Y62" s="16"/>
      <c r="Z62" s="16"/>
      <c r="AA62" s="15"/>
      <c r="AB62" s="82" t="str">
        <f>VLOOKUP(H62,PELIGROS!A$2:G$445,7,0)</f>
        <v>Prevención en lesiones osteomusculares, líderes de pausas activas</v>
      </c>
      <c r="AC62" s="16" t="s">
        <v>1233</v>
      </c>
      <c r="AD62" s="91"/>
    </row>
    <row r="63" spans="1:30" ht="51" x14ac:dyDescent="0.25">
      <c r="A63" s="86"/>
      <c r="B63" s="86"/>
      <c r="C63" s="91"/>
      <c r="D63" s="110"/>
      <c r="E63" s="113"/>
      <c r="F63" s="113"/>
      <c r="G63" s="82" t="str">
        <f>VLOOKUP(H63,PELIGROS!A$1:G$445,2,0)</f>
        <v>Atropellamiento, Envestir</v>
      </c>
      <c r="H63" s="22" t="s">
        <v>1187</v>
      </c>
      <c r="I63" s="22" t="s">
        <v>1374</v>
      </c>
      <c r="J63" s="82" t="str">
        <f>VLOOKUP(H63,PELIGROS!A$2:G$445,3,0)</f>
        <v>Lesiones, pérdidas materiales, muerte</v>
      </c>
      <c r="K63" s="16"/>
      <c r="L63" s="82" t="str">
        <f>VLOOKUP(H63,PELIGROS!A$2:G$445,4,0)</f>
        <v>Inspecciones planeadas e inspecciones no planeadas, procedimientos de programas de seguridad y salud en el trabajo</v>
      </c>
      <c r="M63" s="82" t="str">
        <f>VLOOKUP(H63,PELIGROS!A$2:G$445,5,0)</f>
        <v>Programa de seguridad vial, señalización</v>
      </c>
      <c r="N63" s="16">
        <v>2</v>
      </c>
      <c r="O63" s="17">
        <v>3</v>
      </c>
      <c r="P63" s="17">
        <v>60</v>
      </c>
      <c r="Q63" s="24">
        <f t="shared" si="1"/>
        <v>6</v>
      </c>
      <c r="R63" s="24">
        <f t="shared" si="2"/>
        <v>360</v>
      </c>
      <c r="S63" s="29" t="str">
        <f t="shared" si="3"/>
        <v>M-6</v>
      </c>
      <c r="T63" s="30" t="str">
        <f t="shared" si="0"/>
        <v>II</v>
      </c>
      <c r="U63" s="31" t="str">
        <f t="shared" si="4"/>
        <v>No Aceptable o Aceptable Con Control Especifico</v>
      </c>
      <c r="V63" s="115"/>
      <c r="W63" s="82" t="str">
        <f>VLOOKUP(H63,PELIGROS!A$2:G$445,6,0)</f>
        <v>Muerte</v>
      </c>
      <c r="X63" s="16"/>
      <c r="Y63" s="16"/>
      <c r="Z63" s="16"/>
      <c r="AA63" s="15"/>
      <c r="AB63" s="82" t="str">
        <f>VLOOKUP(H63,PELIGROS!A$2:G$445,7,0)</f>
        <v>Seguridad vial y manejo defensivo, aseguramiento de áreas de trabajo</v>
      </c>
      <c r="AC63" s="16" t="s">
        <v>1205</v>
      </c>
      <c r="AD63" s="91"/>
    </row>
    <row r="64" spans="1:30" ht="63.75" x14ac:dyDescent="0.25">
      <c r="A64" s="86"/>
      <c r="B64" s="86"/>
      <c r="C64" s="91"/>
      <c r="D64" s="110"/>
      <c r="E64" s="113"/>
      <c r="F64" s="113"/>
      <c r="G64" s="82" t="str">
        <f>VLOOKUP(H64,PELIGROS!A$1:G$445,2,0)</f>
        <v>Herramientas Manuales</v>
      </c>
      <c r="H64" s="22" t="s">
        <v>606</v>
      </c>
      <c r="I64" s="22" t="s">
        <v>1374</v>
      </c>
      <c r="J64" s="82" t="str">
        <f>VLOOKUP(H64,PELIGROS!A$2:G$445,3,0)</f>
        <v>Quemaduras, contusiones y lesiones</v>
      </c>
      <c r="K64" s="16"/>
      <c r="L64" s="82" t="str">
        <f>VLOOKUP(H64,PELIGROS!A$2:G$445,4,0)</f>
        <v>Inspecciones planeadas e inspecciones no planeadas, procedimientos de programas de seguridad y salud en el trabajo</v>
      </c>
      <c r="M64" s="82" t="str">
        <f>VLOOKUP(H64,PELIGROS!A$2:G$445,5,0)</f>
        <v>E.P.P.</v>
      </c>
      <c r="N64" s="16">
        <v>6</v>
      </c>
      <c r="O64" s="17">
        <v>3</v>
      </c>
      <c r="P64" s="17">
        <v>25</v>
      </c>
      <c r="Q64" s="24">
        <f t="shared" si="1"/>
        <v>18</v>
      </c>
      <c r="R64" s="24">
        <f t="shared" si="2"/>
        <v>450</v>
      </c>
      <c r="S64" s="29" t="str">
        <f t="shared" si="3"/>
        <v>A-18</v>
      </c>
      <c r="T64" s="30" t="str">
        <f t="shared" si="0"/>
        <v>II</v>
      </c>
      <c r="U64" s="31" t="str">
        <f t="shared" si="4"/>
        <v>No Aceptable o Aceptable Con Control Especifico</v>
      </c>
      <c r="V64" s="115"/>
      <c r="W64" s="82" t="str">
        <f>VLOOKUP(H64,PELIGROS!A$2:G$445,6,0)</f>
        <v>Amputación</v>
      </c>
      <c r="X64" s="16"/>
      <c r="Y64" s="16"/>
      <c r="Z64" s="16"/>
      <c r="AA64" s="15"/>
      <c r="AB64" s="82" t="str">
        <f>VLOOKUP(H64,PELIGROS!A$2:G$445,7,0)</f>
        <v xml:space="preserve">
Uso y manejo adecuado de E.P.P., uso y manejo adecuado de herramientas manuales y/o máqinas y equipos</v>
      </c>
      <c r="AC64" s="16" t="s">
        <v>1234</v>
      </c>
      <c r="AD64" s="91"/>
    </row>
    <row r="65" spans="1:30" ht="63.75" x14ac:dyDescent="0.25">
      <c r="A65" s="86"/>
      <c r="B65" s="86"/>
      <c r="C65" s="91"/>
      <c r="D65" s="110"/>
      <c r="E65" s="113"/>
      <c r="F65" s="113"/>
      <c r="G65" s="82" t="str">
        <f>VLOOKUP(H65,PELIGROS!A$1:G$445,2,0)</f>
        <v>Atraco, golpiza, atentados y secuestrados</v>
      </c>
      <c r="H65" s="22" t="s">
        <v>57</v>
      </c>
      <c r="I65" s="22" t="s">
        <v>1374</v>
      </c>
      <c r="J65" s="82" t="str">
        <f>VLOOKUP(H65,PELIGROS!A$2:G$445,3,0)</f>
        <v>Estrés, golpes, Secuestros</v>
      </c>
      <c r="K65" s="16"/>
      <c r="L65" s="82" t="str">
        <f>VLOOKUP(H65,PELIGROS!A$2:G$445,4,0)</f>
        <v>Inspecciones planeadas e inspecciones no planeadas, procedimientos de programas de seguridad y salud en el trabajo</v>
      </c>
      <c r="M65" s="82" t="str">
        <f>VLOOKUP(H65,PELIGROS!A$2:G$445,5,0)</f>
        <v xml:space="preserve">Uniformes Corporativos, Caquetas corporativas, Carnetización
</v>
      </c>
      <c r="N65" s="16">
        <v>2</v>
      </c>
      <c r="O65" s="17">
        <v>3</v>
      </c>
      <c r="P65" s="17">
        <v>60</v>
      </c>
      <c r="Q65" s="24">
        <f t="shared" si="1"/>
        <v>6</v>
      </c>
      <c r="R65" s="24">
        <f t="shared" si="2"/>
        <v>360</v>
      </c>
      <c r="S65" s="29" t="str">
        <f t="shared" si="3"/>
        <v>M-6</v>
      </c>
      <c r="T65" s="30" t="str">
        <f t="shared" si="0"/>
        <v>II</v>
      </c>
      <c r="U65" s="31" t="str">
        <f t="shared" si="4"/>
        <v>No Aceptable o Aceptable Con Control Especifico</v>
      </c>
      <c r="V65" s="115"/>
      <c r="W65" s="82" t="str">
        <f>VLOOKUP(H65,PELIGROS!A$2:G$445,6,0)</f>
        <v>Secuestros</v>
      </c>
      <c r="X65" s="16"/>
      <c r="Y65" s="16"/>
      <c r="Z65" s="16"/>
      <c r="AA65" s="15"/>
      <c r="AB65" s="82" t="str">
        <f>VLOOKUP(H65,PELIGROS!A$2:G$445,7,0)</f>
        <v>N/A</v>
      </c>
      <c r="AC65" s="16" t="s">
        <v>1207</v>
      </c>
      <c r="AD65" s="91"/>
    </row>
    <row r="66" spans="1:30" ht="89.25" x14ac:dyDescent="0.25">
      <c r="A66" s="86"/>
      <c r="B66" s="86"/>
      <c r="C66" s="91"/>
      <c r="D66" s="110"/>
      <c r="E66" s="113"/>
      <c r="F66" s="113"/>
      <c r="G66" s="82" t="str">
        <f>VLOOKUP(H66,PELIGROS!A$1:G$445,2,0)</f>
        <v>MANTENIMIENTO DE PUENTE GRUAS, LIMPIEZA DE CANALES, MANTENIMIENTO DE INSTALACIONES LOCATIVAS, MANTENIMIENTO Y REPARACIÓN DE POZOS</v>
      </c>
      <c r="H66" s="22" t="s">
        <v>624</v>
      </c>
      <c r="I66" s="22" t="s">
        <v>1374</v>
      </c>
      <c r="J66" s="82" t="str">
        <f>VLOOKUP(H66,PELIGROS!A$2:G$445,3,0)</f>
        <v>LESIONES, FRACTURAS, MUERTE</v>
      </c>
      <c r="K66" s="16"/>
      <c r="L66" s="82" t="str">
        <f>VLOOKUP(H66,PELIGROS!A$2:G$445,4,0)</f>
        <v>Inspecciones planeadas e inspecciones no planeadas, procedimientos de programas de seguridad y salud en el trabajo</v>
      </c>
      <c r="M66" s="82" t="str">
        <f>VLOOKUP(H66,PELIGROS!A$2:G$445,5,0)</f>
        <v>EPP</v>
      </c>
      <c r="N66" s="16">
        <v>2</v>
      </c>
      <c r="O66" s="17">
        <v>2</v>
      </c>
      <c r="P66" s="17">
        <v>100</v>
      </c>
      <c r="Q66" s="24">
        <f t="shared" si="1"/>
        <v>4</v>
      </c>
      <c r="R66" s="24">
        <f t="shared" si="2"/>
        <v>400</v>
      </c>
      <c r="S66" s="29" t="str">
        <f t="shared" si="3"/>
        <v>B-4</v>
      </c>
      <c r="T66" s="30" t="str">
        <f t="shared" si="0"/>
        <v>II</v>
      </c>
      <c r="U66" s="31" t="str">
        <f t="shared" si="4"/>
        <v>No Aceptable o Aceptable Con Control Especifico</v>
      </c>
      <c r="V66" s="115"/>
      <c r="W66" s="82" t="str">
        <f>VLOOKUP(H66,PELIGROS!A$2:G$445,6,0)</f>
        <v>MUERTE</v>
      </c>
      <c r="X66" s="16"/>
      <c r="Y66" s="16"/>
      <c r="Z66" s="16"/>
      <c r="AA66" s="15"/>
      <c r="AB66" s="82" t="str">
        <f>VLOOKUP(H66,PELIGROS!A$2:G$445,7,0)</f>
        <v>CERTIFICACIÓN Y/O ENTRENAMIENTO EN TRABAJO SEGURO EN ALTURAS; DILGENCIAMIENTO DE PERMISO DE TRABAJO; USO Y MANEJO ADECUADO DE E.P.P.; ARME Y DESARME DE ANDAMIOS</v>
      </c>
      <c r="AC66" s="16" t="s">
        <v>1235</v>
      </c>
      <c r="AD66" s="91"/>
    </row>
    <row r="67" spans="1:30" ht="51.75" thickBot="1" x14ac:dyDescent="0.3">
      <c r="A67" s="86"/>
      <c r="B67" s="86"/>
      <c r="C67" s="108"/>
      <c r="D67" s="111"/>
      <c r="E67" s="114"/>
      <c r="F67" s="114"/>
      <c r="G67" s="82" t="str">
        <f>VLOOKUP(H67,PELIGROS!A$1:G$445,2,0)</f>
        <v>SISMOS, INCENDIOS, INUNDACIONES, TERREMOTOS, VENDAVALES, DERRUMBE</v>
      </c>
      <c r="H67" s="22" t="s">
        <v>62</v>
      </c>
      <c r="I67" s="22" t="s">
        <v>1375</v>
      </c>
      <c r="J67" s="82" t="str">
        <f>VLOOKUP(H67,PELIGROS!A$2:G$445,3,0)</f>
        <v>SISMOS, INCENDIOS, INUNDACIONES, TERREMOTOS, VENDAVALES</v>
      </c>
      <c r="K67" s="16"/>
      <c r="L67" s="82" t="str">
        <f>VLOOKUP(H67,PELIGROS!A$2:G$445,4,0)</f>
        <v>Inspecciones planeadas e inspecciones no planeadas, procedimientos de programas de seguridad y salud en el trabajo</v>
      </c>
      <c r="M67" s="82" t="str">
        <f>VLOOKUP(H67,PELIGROS!A$2:G$445,5,0)</f>
        <v>BRIGADAS DE EMERGENCIAS</v>
      </c>
      <c r="N67" s="16">
        <v>2</v>
      </c>
      <c r="O67" s="17">
        <v>1</v>
      </c>
      <c r="P67" s="17">
        <v>100</v>
      </c>
      <c r="Q67" s="24">
        <f t="shared" si="1"/>
        <v>2</v>
      </c>
      <c r="R67" s="24">
        <f t="shared" si="2"/>
        <v>200</v>
      </c>
      <c r="S67" s="29" t="str">
        <f t="shared" si="3"/>
        <v>B-2</v>
      </c>
      <c r="T67" s="30" t="str">
        <f t="shared" si="0"/>
        <v>II</v>
      </c>
      <c r="U67" s="31" t="str">
        <f t="shared" si="4"/>
        <v>No Aceptable o Aceptable Con Control Especifico</v>
      </c>
      <c r="V67" s="89"/>
      <c r="W67" s="82" t="str">
        <f>VLOOKUP(H67,PELIGROS!A$2:G$445,6,0)</f>
        <v>MUERTE</v>
      </c>
      <c r="X67" s="16"/>
      <c r="Y67" s="16"/>
      <c r="Z67" s="16"/>
      <c r="AA67" s="15"/>
      <c r="AB67" s="82" t="str">
        <f>VLOOKUP(H67,PELIGROS!A$2:G$445,7,0)</f>
        <v>ENTRENAMIENTO DE LA BRIGADA; DIVULGACIÓN DE PLAN DE EMERGENCIA</v>
      </c>
      <c r="AC67" s="16" t="s">
        <v>1209</v>
      </c>
      <c r="AD67" s="92"/>
    </row>
    <row r="68" spans="1:30" ht="51" x14ac:dyDescent="0.25">
      <c r="A68" s="86"/>
      <c r="B68" s="86"/>
      <c r="C68" s="94" t="s">
        <v>1223</v>
      </c>
      <c r="D68" s="97" t="s">
        <v>1224</v>
      </c>
      <c r="E68" s="100" t="s">
        <v>1063</v>
      </c>
      <c r="F68" s="100" t="s">
        <v>1199</v>
      </c>
      <c r="G68" s="84" t="str">
        <f>VLOOKUP(H68,PELIGROS!A$1:G$445,2,0)</f>
        <v>Bacteria</v>
      </c>
      <c r="H68" s="53" t="s">
        <v>108</v>
      </c>
      <c r="I68" s="53" t="s">
        <v>1370</v>
      </c>
      <c r="J68" s="84" t="str">
        <f>VLOOKUP(H68,PELIGROS!A$2:G$445,3,0)</f>
        <v>Infecciones producidas por Bacterianas</v>
      </c>
      <c r="K68" s="61"/>
      <c r="L68" s="84" t="str">
        <f>VLOOKUP(H68,PELIGROS!A$2:G$445,4,0)</f>
        <v>Inspecciones planeadas e inspecciones no planeadas, procedimientos de programas de seguridad y salud en el trabajo</v>
      </c>
      <c r="M68" s="84" t="str">
        <f>VLOOKUP(H68,PELIGROS!A$2:G$445,5,0)</f>
        <v>Programa de vacunación, bota pantalon, overol, guantes, tapabocas, mascarillas con filtos</v>
      </c>
      <c r="N68" s="83">
        <v>2</v>
      </c>
      <c r="O68" s="55">
        <v>3</v>
      </c>
      <c r="P68" s="55">
        <v>10</v>
      </c>
      <c r="Q68" s="55">
        <f t="shared" si="1"/>
        <v>6</v>
      </c>
      <c r="R68" s="55">
        <f t="shared" si="2"/>
        <v>60</v>
      </c>
      <c r="S68" s="63" t="str">
        <f t="shared" si="3"/>
        <v>M-6</v>
      </c>
      <c r="T68" s="64" t="str">
        <f t="shared" si="0"/>
        <v>III</v>
      </c>
      <c r="U68" s="65" t="str">
        <f t="shared" si="4"/>
        <v>Mejorable</v>
      </c>
      <c r="V68" s="102">
        <v>1</v>
      </c>
      <c r="W68" s="84" t="str">
        <f>VLOOKUP(H68,PELIGROS!A$2:G$445,6,0)</f>
        <v xml:space="preserve">Enfermedades Infectocontagiosas
</v>
      </c>
      <c r="X68" s="61"/>
      <c r="Y68" s="61"/>
      <c r="Z68" s="61"/>
      <c r="AA68" s="68"/>
      <c r="AB68" s="84" t="str">
        <f>VLOOKUP(H68,PELIGROS!A$2:G$445,7,0)</f>
        <v xml:space="preserve">Riesgo Biológico, Autocuidado y/o Uso y manejo adecuado de E.P.P.
</v>
      </c>
      <c r="AC68" s="116" t="s">
        <v>1265</v>
      </c>
      <c r="AD68" s="93" t="s">
        <v>1201</v>
      </c>
    </row>
    <row r="69" spans="1:30" ht="51" x14ac:dyDescent="0.25">
      <c r="A69" s="86"/>
      <c r="B69" s="86"/>
      <c r="C69" s="94"/>
      <c r="D69" s="97"/>
      <c r="E69" s="100"/>
      <c r="F69" s="100"/>
      <c r="G69" s="84" t="str">
        <f>VLOOKUP(H69,PELIGROS!A$1:G$445,2,0)</f>
        <v>Hongos</v>
      </c>
      <c r="H69" s="53" t="s">
        <v>117</v>
      </c>
      <c r="I69" s="53" t="s">
        <v>1370</v>
      </c>
      <c r="J69" s="84" t="str">
        <f>VLOOKUP(H69,PELIGROS!A$2:G$445,3,0)</f>
        <v>Micosis</v>
      </c>
      <c r="K69" s="61"/>
      <c r="L69" s="84" t="str">
        <f>VLOOKUP(H69,PELIGROS!A$2:G$445,4,0)</f>
        <v>Inspecciones planeadas e inspecciones no planeadas, procedimientos de programas de seguridad y salud en el trabajo</v>
      </c>
      <c r="M69" s="84" t="str">
        <f>VLOOKUP(H69,PELIGROS!A$2:G$445,5,0)</f>
        <v>Programa de vacunación, éxamenes periódicos</v>
      </c>
      <c r="N69" s="61">
        <v>2</v>
      </c>
      <c r="O69" s="62">
        <v>3</v>
      </c>
      <c r="P69" s="62">
        <v>10</v>
      </c>
      <c r="Q69" s="55">
        <f t="shared" si="1"/>
        <v>6</v>
      </c>
      <c r="R69" s="55">
        <f t="shared" si="2"/>
        <v>60</v>
      </c>
      <c r="S69" s="63" t="str">
        <f t="shared" si="3"/>
        <v>M-6</v>
      </c>
      <c r="T69" s="64" t="str">
        <f t="shared" si="0"/>
        <v>III</v>
      </c>
      <c r="U69" s="65" t="str">
        <f t="shared" si="4"/>
        <v>Mejorable</v>
      </c>
      <c r="V69" s="103"/>
      <c r="W69" s="84" t="str">
        <f>VLOOKUP(H69,PELIGROS!A$2:G$445,6,0)</f>
        <v>Micosis</v>
      </c>
      <c r="X69" s="61"/>
      <c r="Y69" s="61"/>
      <c r="Z69" s="61"/>
      <c r="AA69" s="68"/>
      <c r="AB69" s="84" t="str">
        <f>VLOOKUP(H69,PELIGROS!A$2:G$445,7,0)</f>
        <v xml:space="preserve">Riesgo Biológico, Autocuidado y/o Uso y manejo adecuado de E.P.P.
</v>
      </c>
      <c r="AC69" s="103"/>
      <c r="AD69" s="94"/>
    </row>
    <row r="70" spans="1:30" ht="51" x14ac:dyDescent="0.25">
      <c r="A70" s="86"/>
      <c r="B70" s="86"/>
      <c r="C70" s="94"/>
      <c r="D70" s="97"/>
      <c r="E70" s="100"/>
      <c r="F70" s="100"/>
      <c r="G70" s="84" t="str">
        <f>VLOOKUP(H70,PELIGROS!A$1:G$445,2,0)</f>
        <v>Virus</v>
      </c>
      <c r="H70" s="53" t="s">
        <v>120</v>
      </c>
      <c r="I70" s="53" t="s">
        <v>1370</v>
      </c>
      <c r="J70" s="84" t="str">
        <f>VLOOKUP(H70,PELIGROS!A$2:G$445,3,0)</f>
        <v>Infecciones Virales</v>
      </c>
      <c r="K70" s="61"/>
      <c r="L70" s="84" t="str">
        <f>VLOOKUP(H70,PELIGROS!A$2:G$445,4,0)</f>
        <v>Inspecciones planeadas e inspecciones no planeadas, procedimientos de programas de seguridad y salud en el trabajo</v>
      </c>
      <c r="M70" s="84" t="str">
        <f>VLOOKUP(H70,PELIGROS!A$2:G$445,5,0)</f>
        <v>Programa de vacunación, bota pantalon, overol, guantes, tapabocas, mascarillas con filtos</v>
      </c>
      <c r="N70" s="61">
        <v>2</v>
      </c>
      <c r="O70" s="62">
        <v>3</v>
      </c>
      <c r="P70" s="62">
        <v>10</v>
      </c>
      <c r="Q70" s="55">
        <f t="shared" si="1"/>
        <v>6</v>
      </c>
      <c r="R70" s="55">
        <f t="shared" si="2"/>
        <v>60</v>
      </c>
      <c r="S70" s="63" t="str">
        <f t="shared" si="3"/>
        <v>M-6</v>
      </c>
      <c r="T70" s="64" t="str">
        <f t="shared" si="0"/>
        <v>III</v>
      </c>
      <c r="U70" s="65" t="str">
        <f t="shared" si="4"/>
        <v>Mejorable</v>
      </c>
      <c r="V70" s="103"/>
      <c r="W70" s="84" t="str">
        <f>VLOOKUP(H70,PELIGROS!A$2:G$445,6,0)</f>
        <v xml:space="preserve">Enfermedades Infectocontagiosas
</v>
      </c>
      <c r="X70" s="61"/>
      <c r="Y70" s="61"/>
      <c r="Z70" s="61"/>
      <c r="AA70" s="68"/>
      <c r="AB70" s="84" t="str">
        <f>VLOOKUP(H70,PELIGROS!A$2:G$445,7,0)</f>
        <v xml:space="preserve">Riesgo Biológico, Autocuidado y/o Uso y manejo adecuado de E.P.P.
</v>
      </c>
      <c r="AC70" s="104"/>
      <c r="AD70" s="94"/>
    </row>
    <row r="71" spans="1:30" ht="34.5" customHeight="1" x14ac:dyDescent="0.25">
      <c r="A71" s="86"/>
      <c r="B71" s="86"/>
      <c r="C71" s="94"/>
      <c r="D71" s="97"/>
      <c r="E71" s="100"/>
      <c r="F71" s="100"/>
      <c r="G71" s="84" t="str">
        <f>VLOOKUP(H71,PELIGROS!A$1:G$445,2,0)</f>
        <v>CONCENTRACIÓN EN ACTIVIDADES DE ALTO DESEMPEÑO MENTAL</v>
      </c>
      <c r="H71" s="53" t="s">
        <v>72</v>
      </c>
      <c r="I71" s="53" t="s">
        <v>1372</v>
      </c>
      <c r="J71" s="84" t="str">
        <f>VLOOKUP(H71,PELIGROS!A$2:G$445,3,0)</f>
        <v>ESTRÉS, CEFALEA, IRRITABILIDAD</v>
      </c>
      <c r="K71" s="61"/>
      <c r="L71" s="84" t="str">
        <f>VLOOKUP(H71,PELIGROS!A$2:G$445,4,0)</f>
        <v>N/A</v>
      </c>
      <c r="M71" s="84" t="str">
        <f>VLOOKUP(H71,PELIGROS!A$2:G$445,5,0)</f>
        <v>PVE PSICOSOCIAL</v>
      </c>
      <c r="N71" s="61">
        <v>2</v>
      </c>
      <c r="O71" s="62">
        <v>2</v>
      </c>
      <c r="P71" s="62">
        <v>10</v>
      </c>
      <c r="Q71" s="55">
        <f t="shared" si="1"/>
        <v>4</v>
      </c>
      <c r="R71" s="55">
        <f t="shared" si="2"/>
        <v>40</v>
      </c>
      <c r="S71" s="63" t="str">
        <f t="shared" si="3"/>
        <v>B-4</v>
      </c>
      <c r="T71" s="64" t="str">
        <f t="shared" si="0"/>
        <v>III</v>
      </c>
      <c r="U71" s="65" t="str">
        <f t="shared" si="4"/>
        <v>Mejorable</v>
      </c>
      <c r="V71" s="103"/>
      <c r="W71" s="84" t="str">
        <f>VLOOKUP(H71,PELIGROS!A$2:G$445,6,0)</f>
        <v>ESTRÉS</v>
      </c>
      <c r="X71" s="61"/>
      <c r="Y71" s="61"/>
      <c r="Z71" s="61"/>
      <c r="AA71" s="68"/>
      <c r="AB71" s="84" t="str">
        <f>VLOOKUP(H71,PELIGROS!A$2:G$445,7,0)</f>
        <v>N/A</v>
      </c>
      <c r="AC71" s="102" t="s">
        <v>1203</v>
      </c>
      <c r="AD71" s="94"/>
    </row>
    <row r="72" spans="1:30" ht="34.5" customHeight="1" x14ac:dyDescent="0.25">
      <c r="A72" s="86"/>
      <c r="B72" s="86"/>
      <c r="C72" s="94"/>
      <c r="D72" s="97"/>
      <c r="E72" s="100"/>
      <c r="F72" s="100"/>
      <c r="G72" s="84" t="str">
        <f>VLOOKUP(H72,PELIGROS!A$1:G$445,2,0)</f>
        <v>NATURALEZA DE LA TAREA</v>
      </c>
      <c r="H72" s="53" t="s">
        <v>76</v>
      </c>
      <c r="I72" s="53" t="s">
        <v>1372</v>
      </c>
      <c r="J72" s="84" t="str">
        <f>VLOOKUP(H72,PELIGROS!A$2:G$445,3,0)</f>
        <v>ESTRÉS,  TRANSTORNOS DEL SUEÑO</v>
      </c>
      <c r="K72" s="61"/>
      <c r="L72" s="84" t="str">
        <f>VLOOKUP(H72,PELIGROS!A$2:G$445,4,0)</f>
        <v>N/A</v>
      </c>
      <c r="M72" s="84" t="str">
        <f>VLOOKUP(H72,PELIGROS!A$2:G$445,5,0)</f>
        <v>PVE PSICOSOCIAL</v>
      </c>
      <c r="N72" s="61">
        <v>2</v>
      </c>
      <c r="O72" s="62">
        <v>2</v>
      </c>
      <c r="P72" s="62">
        <v>10</v>
      </c>
      <c r="Q72" s="55">
        <f t="shared" si="1"/>
        <v>4</v>
      </c>
      <c r="R72" s="55">
        <f t="shared" si="2"/>
        <v>40</v>
      </c>
      <c r="S72" s="63" t="str">
        <f t="shared" si="3"/>
        <v>B-4</v>
      </c>
      <c r="T72" s="64" t="str">
        <f t="shared" si="0"/>
        <v>III</v>
      </c>
      <c r="U72" s="65" t="str">
        <f t="shared" si="4"/>
        <v>Mejorable</v>
      </c>
      <c r="V72" s="103"/>
      <c r="W72" s="84" t="str">
        <f>VLOOKUP(H72,PELIGROS!A$2:G$445,6,0)</f>
        <v>ESTRÉS</v>
      </c>
      <c r="X72" s="61"/>
      <c r="Y72" s="61"/>
      <c r="Z72" s="61"/>
      <c r="AA72" s="68"/>
      <c r="AB72" s="84" t="str">
        <f>VLOOKUP(H72,PELIGROS!A$2:G$445,7,0)</f>
        <v>N/A</v>
      </c>
      <c r="AC72" s="104"/>
      <c r="AD72" s="94"/>
    </row>
    <row r="73" spans="1:30" ht="89.25" x14ac:dyDescent="0.25">
      <c r="A73" s="86"/>
      <c r="B73" s="86"/>
      <c r="C73" s="94"/>
      <c r="D73" s="97"/>
      <c r="E73" s="100"/>
      <c r="F73" s="100"/>
      <c r="G73" s="84" t="str">
        <f>VLOOKUP(H73,PELIGROS!A$1:G$445,2,0)</f>
        <v>Forzadas, Prolongadas</v>
      </c>
      <c r="H73" s="53" t="s">
        <v>40</v>
      </c>
      <c r="I73" s="53" t="s">
        <v>1373</v>
      </c>
      <c r="J73" s="84" t="str">
        <f>VLOOKUP(H73,PELIGROS!A$2:G$445,3,0)</f>
        <v xml:space="preserve">Lesiones osteomusculares, lesiones osteoarticulares
</v>
      </c>
      <c r="K73" s="61"/>
      <c r="L73" s="84" t="str">
        <f>VLOOKUP(H73,PELIGROS!A$2:G$445,4,0)</f>
        <v>Inspecciones planeadas e inspecciones no planeadas, procedimientos de programas de seguridad y salud en el trabajo</v>
      </c>
      <c r="M73" s="84" t="str">
        <f>VLOOKUP(H73,PELIGROS!A$2:G$445,5,0)</f>
        <v>PVE Biomecánico, programa pausas activas, exámenes periódicos, recomendaciones, control de posturas</v>
      </c>
      <c r="N73" s="61">
        <v>2</v>
      </c>
      <c r="O73" s="62">
        <v>3</v>
      </c>
      <c r="P73" s="62">
        <v>25</v>
      </c>
      <c r="Q73" s="55">
        <f t="shared" si="1"/>
        <v>6</v>
      </c>
      <c r="R73" s="55">
        <f t="shared" si="2"/>
        <v>150</v>
      </c>
      <c r="S73" s="63" t="str">
        <f t="shared" si="3"/>
        <v>M-6</v>
      </c>
      <c r="T73" s="64" t="str">
        <f t="shared" si="0"/>
        <v>II</v>
      </c>
      <c r="U73" s="65" t="str">
        <f t="shared" si="4"/>
        <v>No Aceptable o Aceptable Con Control Especifico</v>
      </c>
      <c r="V73" s="103"/>
      <c r="W73" s="84" t="str">
        <f>VLOOKUP(H73,PELIGROS!A$2:G$445,6,0)</f>
        <v>Enfermedades Osteomusculares</v>
      </c>
      <c r="X73" s="61"/>
      <c r="Y73" s="61"/>
      <c r="Z73" s="61"/>
      <c r="AA73" s="68"/>
      <c r="AB73" s="84" t="str">
        <f>VLOOKUP(H73,PELIGROS!A$2:G$445,7,0)</f>
        <v>Prevención en lesiones osteomusculares, líderes de pausas activas</v>
      </c>
      <c r="AC73" s="61" t="s">
        <v>1225</v>
      </c>
      <c r="AD73" s="94"/>
    </row>
    <row r="74" spans="1:30" ht="38.25" x14ac:dyDescent="0.25">
      <c r="A74" s="86"/>
      <c r="B74" s="86"/>
      <c r="C74" s="94"/>
      <c r="D74" s="97"/>
      <c r="E74" s="100"/>
      <c r="F74" s="100"/>
      <c r="G74" s="84" t="str">
        <f>VLOOKUP(H74,PELIGROS!A$1:G$445,2,0)</f>
        <v>Movimientos repetitivos, Miembros Superiores</v>
      </c>
      <c r="H74" s="53" t="s">
        <v>47</v>
      </c>
      <c r="I74" s="53" t="s">
        <v>1373</v>
      </c>
      <c r="J74" s="84" t="str">
        <f>VLOOKUP(H74,PELIGROS!A$2:G$445,3,0)</f>
        <v>Lesiones Musculoesqueléticas</v>
      </c>
      <c r="K74" s="61"/>
      <c r="L74" s="84" t="str">
        <f>VLOOKUP(H74,PELIGROS!A$2:G$445,4,0)</f>
        <v>N/A</v>
      </c>
      <c r="M74" s="84" t="str">
        <f>VLOOKUP(H74,PELIGROS!A$2:G$445,5,0)</f>
        <v>PVE BIomécanico, programa pausas activas, examenes periódicos, recomendaicones, control de posturas</v>
      </c>
      <c r="N74" s="61">
        <v>2</v>
      </c>
      <c r="O74" s="62">
        <v>2</v>
      </c>
      <c r="P74" s="62">
        <v>25</v>
      </c>
      <c r="Q74" s="55">
        <f t="shared" si="1"/>
        <v>4</v>
      </c>
      <c r="R74" s="55">
        <f t="shared" si="2"/>
        <v>100</v>
      </c>
      <c r="S74" s="63" t="str">
        <f t="shared" si="3"/>
        <v>B-4</v>
      </c>
      <c r="T74" s="64" t="str">
        <f t="shared" si="0"/>
        <v>III</v>
      </c>
      <c r="U74" s="65" t="str">
        <f t="shared" si="4"/>
        <v>Mejorable</v>
      </c>
      <c r="V74" s="103"/>
      <c r="W74" s="84" t="str">
        <f>VLOOKUP(H74,PELIGROS!A$2:G$445,6,0)</f>
        <v>Enfermedades musculoesqueleticas</v>
      </c>
      <c r="X74" s="61"/>
      <c r="Y74" s="61"/>
      <c r="Z74" s="61"/>
      <c r="AA74" s="68"/>
      <c r="AB74" s="84" t="str">
        <f>VLOOKUP(H74,PELIGROS!A$2:G$445,7,0)</f>
        <v>Prevención en lesiones osteomusculares, líderes de pausas activas</v>
      </c>
      <c r="AC74" s="61" t="s">
        <v>1233</v>
      </c>
      <c r="AD74" s="94"/>
    </row>
    <row r="75" spans="1:30" ht="51.75" thickBot="1" x14ac:dyDescent="0.3">
      <c r="A75" s="86"/>
      <c r="B75" s="86"/>
      <c r="C75" s="94"/>
      <c r="D75" s="97"/>
      <c r="E75" s="100"/>
      <c r="F75" s="100"/>
      <c r="G75" s="84" t="str">
        <f>VLOOKUP(H75,PELIGROS!A$1:G$445,2,0)</f>
        <v>SISMOS, INCENDIOS, INUNDACIONES, TERREMOTOS, VENDAVALES, DERRUMBE</v>
      </c>
      <c r="H75" s="53" t="s">
        <v>62</v>
      </c>
      <c r="I75" s="53" t="s">
        <v>1375</v>
      </c>
      <c r="J75" s="84" t="str">
        <f>VLOOKUP(H75,PELIGROS!A$2:G$445,3,0)</f>
        <v>SISMOS, INCENDIOS, INUNDACIONES, TERREMOTOS, VENDAVALES</v>
      </c>
      <c r="K75" s="61"/>
      <c r="L75" s="84" t="str">
        <f>VLOOKUP(H75,PELIGROS!A$2:G$445,4,0)</f>
        <v>Inspecciones planeadas e inspecciones no planeadas, procedimientos de programas de seguridad y salud en el trabajo</v>
      </c>
      <c r="M75" s="84" t="str">
        <f>VLOOKUP(H75,PELIGROS!A$2:G$445,5,0)</f>
        <v>BRIGADAS DE EMERGENCIAS</v>
      </c>
      <c r="N75" s="61">
        <v>2</v>
      </c>
      <c r="O75" s="62">
        <v>1</v>
      </c>
      <c r="P75" s="62">
        <v>100</v>
      </c>
      <c r="Q75" s="55">
        <f t="shared" si="1"/>
        <v>2</v>
      </c>
      <c r="R75" s="55">
        <f t="shared" si="2"/>
        <v>200</v>
      </c>
      <c r="S75" s="63" t="str">
        <f t="shared" si="3"/>
        <v>B-2</v>
      </c>
      <c r="T75" s="64" t="str">
        <f t="shared" si="0"/>
        <v>II</v>
      </c>
      <c r="U75" s="65" t="str">
        <f t="shared" si="4"/>
        <v>No Aceptable o Aceptable Con Control Especifico</v>
      </c>
      <c r="V75" s="104"/>
      <c r="W75" s="84" t="str">
        <f>VLOOKUP(H75,PELIGROS!A$2:G$445,6,0)</f>
        <v>MUERTE</v>
      </c>
      <c r="X75" s="61"/>
      <c r="Y75" s="61"/>
      <c r="Z75" s="61"/>
      <c r="AA75" s="68" t="s">
        <v>1267</v>
      </c>
      <c r="AB75" s="84" t="str">
        <f>VLOOKUP(H75,PELIGROS!A$2:G$445,7,0)</f>
        <v>ENTRENAMIENTO DE LA BRIGADA; DIVULGACIÓN DE PLAN DE EMERGENCIA</v>
      </c>
      <c r="AC75" s="61" t="s">
        <v>1209</v>
      </c>
      <c r="AD75" s="106"/>
    </row>
    <row r="76" spans="1:30" ht="51" x14ac:dyDescent="0.25">
      <c r="A76" s="86"/>
      <c r="B76" s="86"/>
      <c r="C76" s="107" t="str">
        <f>VLOOKUP(E76,[1]Hoja2!A$2:C$82,2,0)</f>
        <v>Efectuar Ia operacion de valvulas y accesorios de Ia red matriz, para Ia prestación del servicio de acueducto a la ciudadania.</v>
      </c>
      <c r="D76" s="109" t="str">
        <f>VLOOKUP(E76,[1]Hoja2!A$2:C$82,3,0)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76" s="112" t="s">
        <v>1046</v>
      </c>
      <c r="F76" s="112" t="s">
        <v>1199</v>
      </c>
      <c r="G76" s="82" t="str">
        <f>VLOOKUP(H76,PELIGROS!A$1:G$445,2,0)</f>
        <v>Bacteria</v>
      </c>
      <c r="H76" s="22" t="s">
        <v>108</v>
      </c>
      <c r="I76" s="22" t="s">
        <v>1370</v>
      </c>
      <c r="J76" s="82" t="str">
        <f>VLOOKUP(H76,[1]Hoja1!A$2:G$445,3,0)</f>
        <v>Infecciones producidas por Bacterianas</v>
      </c>
      <c r="K76" s="16"/>
      <c r="L76" s="82" t="str">
        <f>VLOOKUP(H76,PELIGROS!A$2:G$445,4,0)</f>
        <v>Inspecciones planeadas e inspecciones no planeadas, procedimientos de programas de seguridad y salud en el trabajo</v>
      </c>
      <c r="M76" s="82" t="str">
        <f>VLOOKUP(H76,PELIGROS!A$2:G$445,5,0)</f>
        <v>Programa de vacunación, bota pantalon, overol, guantes, tapabocas, mascarillas con filtos</v>
      </c>
      <c r="N76" s="81">
        <v>2</v>
      </c>
      <c r="O76" s="24">
        <v>3</v>
      </c>
      <c r="P76" s="24">
        <v>10</v>
      </c>
      <c r="Q76" s="24">
        <f t="shared" si="1"/>
        <v>6</v>
      </c>
      <c r="R76" s="24">
        <f t="shared" si="2"/>
        <v>60</v>
      </c>
      <c r="S76" s="29" t="str">
        <f t="shared" si="3"/>
        <v>M-6</v>
      </c>
      <c r="T76" s="30" t="str">
        <f t="shared" si="0"/>
        <v>III</v>
      </c>
      <c r="U76" s="31" t="str">
        <f t="shared" si="4"/>
        <v>Mejorable</v>
      </c>
      <c r="V76" s="88">
        <v>3</v>
      </c>
      <c r="W76" s="82" t="str">
        <f>VLOOKUP(H76,PELIGROS!A$2:G$445,6,0)</f>
        <v xml:space="preserve">Enfermedades Infectocontagiosas
</v>
      </c>
      <c r="X76" s="16"/>
      <c r="Y76" s="16"/>
      <c r="Z76" s="16"/>
      <c r="AA76" s="15"/>
      <c r="AB76" s="82" t="str">
        <f>VLOOKUP(H76,PELIGROS!A$2:G$445,7,0)</f>
        <v xml:space="preserve">Riesgo Biológico, Autocuidado y/o Uso y manejo adecuado de E.P.P.
</v>
      </c>
      <c r="AC76" s="158" t="s">
        <v>1252</v>
      </c>
      <c r="AD76" s="107" t="s">
        <v>1201</v>
      </c>
    </row>
    <row r="77" spans="1:30" ht="51" x14ac:dyDescent="0.25">
      <c r="A77" s="86"/>
      <c r="B77" s="86"/>
      <c r="C77" s="91"/>
      <c r="D77" s="110"/>
      <c r="E77" s="113"/>
      <c r="F77" s="113"/>
      <c r="G77" s="82" t="str">
        <f>VLOOKUP(H77,PELIGROS!A$1:G$445,2,0)</f>
        <v>Hongos</v>
      </c>
      <c r="H77" s="22" t="s">
        <v>117</v>
      </c>
      <c r="I77" s="22" t="s">
        <v>1370</v>
      </c>
      <c r="J77" s="82" t="str">
        <f>VLOOKUP(H77,[1]Hoja1!A$2:G$445,3,0)</f>
        <v>Micosis</v>
      </c>
      <c r="K77" s="16"/>
      <c r="L77" s="82" t="str">
        <f>VLOOKUP(H77,PELIGROS!A$2:G$445,4,0)</f>
        <v>Inspecciones planeadas e inspecciones no planeadas, procedimientos de programas de seguridad y salud en el trabajo</v>
      </c>
      <c r="M77" s="82" t="str">
        <f>VLOOKUP(H77,PELIGROS!A$2:G$445,5,0)</f>
        <v>Programa de vacunación, éxamenes periódicos</v>
      </c>
      <c r="N77" s="16">
        <v>2</v>
      </c>
      <c r="O77" s="17">
        <v>3</v>
      </c>
      <c r="P77" s="17">
        <v>10</v>
      </c>
      <c r="Q77" s="24">
        <f t="shared" si="1"/>
        <v>6</v>
      </c>
      <c r="R77" s="24">
        <f t="shared" si="2"/>
        <v>60</v>
      </c>
      <c r="S77" s="29" t="str">
        <f t="shared" si="3"/>
        <v>M-6</v>
      </c>
      <c r="T77" s="30" t="str">
        <f t="shared" ref="T77:T117" si="15">IF(R77&lt;=20,"IV",IF(R77&lt;=120,"III",IF(R77&lt;=500,"II",IF(R77&lt;=4000,"I"))))</f>
        <v>III</v>
      </c>
      <c r="U77" s="31" t="str">
        <f t="shared" si="4"/>
        <v>Mejorable</v>
      </c>
      <c r="V77" s="115"/>
      <c r="W77" s="82" t="str">
        <f>VLOOKUP(H77,PELIGROS!A$2:G$445,6,0)</f>
        <v>Micosis</v>
      </c>
      <c r="X77" s="16"/>
      <c r="Y77" s="16"/>
      <c r="Z77" s="16"/>
      <c r="AA77" s="15"/>
      <c r="AB77" s="82" t="str">
        <f>VLOOKUP(H77,PELIGROS!A$2:G$445,7,0)</f>
        <v xml:space="preserve">Riesgo Biológico, Autocuidado y/o Uso y manejo adecuado de E.P.P.
</v>
      </c>
      <c r="AC77" s="115"/>
      <c r="AD77" s="91"/>
    </row>
    <row r="78" spans="1:30" ht="51" x14ac:dyDescent="0.25">
      <c r="A78" s="86"/>
      <c r="B78" s="86"/>
      <c r="C78" s="91"/>
      <c r="D78" s="110"/>
      <c r="E78" s="113"/>
      <c r="F78" s="113"/>
      <c r="G78" s="82" t="str">
        <f>VLOOKUP(H78,PELIGROS!A$1:G$445,2,0)</f>
        <v>Virus</v>
      </c>
      <c r="H78" s="22" t="s">
        <v>120</v>
      </c>
      <c r="I78" s="22" t="s">
        <v>1370</v>
      </c>
      <c r="J78" s="82" t="str">
        <f>VLOOKUP(H78,[1]Hoja1!A$2:G$445,3,0)</f>
        <v>Infecciones Virales</v>
      </c>
      <c r="K78" s="16"/>
      <c r="L78" s="82" t="str">
        <f>VLOOKUP(H78,PELIGROS!A$2:G$445,4,0)</f>
        <v>Inspecciones planeadas e inspecciones no planeadas, procedimientos de programas de seguridad y salud en el trabajo</v>
      </c>
      <c r="M78" s="82" t="str">
        <f>VLOOKUP(H78,PELIGROS!A$2:G$445,5,0)</f>
        <v>Programa de vacunación, bota pantalon, overol, guantes, tapabocas, mascarillas con filtos</v>
      </c>
      <c r="N78" s="16">
        <v>2</v>
      </c>
      <c r="O78" s="17">
        <v>3</v>
      </c>
      <c r="P78" s="17">
        <v>10</v>
      </c>
      <c r="Q78" s="24">
        <f t="shared" ref="Q78:Q117" si="16">N78*O78</f>
        <v>6</v>
      </c>
      <c r="R78" s="24">
        <f t="shared" ref="R78:R117" si="17">P78*Q78</f>
        <v>60</v>
      </c>
      <c r="S78" s="29" t="str">
        <f t="shared" ref="S78:S117" si="18">IF(Q78=40,"MA-40",IF(Q78=30,"MA-30",IF(Q78=20,"A-20",IF(Q78=10,"A-10",IF(Q78=24,"MA-24",IF(Q78=18,"A-18",IF(Q78=12,"A-12",IF(Q78=6,"M-6",IF(Q78=8,"M-8",IF(Q78=6,"M-6",IF(Q78=4,"B-4",IF(Q78=2,"B-2",))))))))))))</f>
        <v>M-6</v>
      </c>
      <c r="T78" s="30" t="str">
        <f t="shared" si="15"/>
        <v>III</v>
      </c>
      <c r="U78" s="31" t="str">
        <f t="shared" ref="U78:U117" si="19">IF(T78=0,"",IF(T78="IV","Aceptable",IF(T78="III","Mejorable",IF(T78="II","No Aceptable o Aceptable Con Control Especifico",IF(T78="I","No Aceptable","")))))</f>
        <v>Mejorable</v>
      </c>
      <c r="V78" s="115"/>
      <c r="W78" s="82" t="str">
        <f>VLOOKUP(H78,PELIGROS!A$2:G$445,6,0)</f>
        <v xml:space="preserve">Enfermedades Infectocontagiosas
</v>
      </c>
      <c r="X78" s="16"/>
      <c r="Y78" s="16"/>
      <c r="Z78" s="16"/>
      <c r="AA78" s="15"/>
      <c r="AB78" s="82" t="str">
        <f>VLOOKUP(H78,PELIGROS!A$2:G$445,7,0)</f>
        <v xml:space="preserve">Riesgo Biológico, Autocuidado y/o Uso y manejo adecuado de E.P.P.
</v>
      </c>
      <c r="AC78" s="89"/>
      <c r="AD78" s="91"/>
    </row>
    <row r="79" spans="1:30" ht="51" x14ac:dyDescent="0.25">
      <c r="A79" s="86"/>
      <c r="B79" s="86"/>
      <c r="C79" s="91"/>
      <c r="D79" s="110"/>
      <c r="E79" s="113"/>
      <c r="F79" s="113"/>
      <c r="G79" s="82" t="str">
        <f>VLOOKUP(H79,PELIGROS!A$1:G$445,2,0)</f>
        <v>INFRAROJA, ULTRAVIOLETA, VISIBLE, RADIOFRECUENCIA, MICROONDAS, LASER</v>
      </c>
      <c r="H79" s="22" t="s">
        <v>67</v>
      </c>
      <c r="I79" s="22" t="s">
        <v>1371</v>
      </c>
      <c r="J79" s="82" t="str">
        <f>VLOOKUP(H79,[1]Hoja1!A$2:G$445,3,0)</f>
        <v>CÁNCER, LESIONES DÉRMICAS Y OCULARES</v>
      </c>
      <c r="K79" s="16"/>
      <c r="L79" s="82" t="str">
        <f>VLOOKUP(H79,PELIGROS!A$2:G$445,4,0)</f>
        <v>Inspecciones planeadas e inspecciones no planeadas, procedimientos de programas de seguridad y salud en el trabajo</v>
      </c>
      <c r="M79" s="82" t="str">
        <f>VLOOKUP(H79,PELIGROS!A$2:G$445,5,0)</f>
        <v>PROGRAMA BLOQUEADOR SOLAR</v>
      </c>
      <c r="N79" s="16">
        <v>2</v>
      </c>
      <c r="O79" s="17">
        <v>3</v>
      </c>
      <c r="P79" s="17">
        <v>10</v>
      </c>
      <c r="Q79" s="24">
        <f t="shared" si="16"/>
        <v>6</v>
      </c>
      <c r="R79" s="24">
        <f t="shared" si="17"/>
        <v>60</v>
      </c>
      <c r="S79" s="29" t="str">
        <f t="shared" si="18"/>
        <v>M-6</v>
      </c>
      <c r="T79" s="30" t="str">
        <f t="shared" si="15"/>
        <v>III</v>
      </c>
      <c r="U79" s="31" t="str">
        <f t="shared" si="19"/>
        <v>Mejorable</v>
      </c>
      <c r="V79" s="115"/>
      <c r="W79" s="82" t="str">
        <f>VLOOKUP(H79,PELIGROS!A$2:G$445,6,0)</f>
        <v>CÁNCER</v>
      </c>
      <c r="X79" s="16"/>
      <c r="Y79" s="16"/>
      <c r="Z79" s="16"/>
      <c r="AA79" s="15"/>
      <c r="AB79" s="82" t="str">
        <f>VLOOKUP(H79,PELIGROS!A$2:G$445,7,0)</f>
        <v>N/A</v>
      </c>
      <c r="AC79" s="16" t="s">
        <v>1202</v>
      </c>
      <c r="AD79" s="91"/>
    </row>
    <row r="80" spans="1:30" ht="51" x14ac:dyDescent="0.25">
      <c r="A80" s="86"/>
      <c r="B80" s="86"/>
      <c r="C80" s="91"/>
      <c r="D80" s="110"/>
      <c r="E80" s="113"/>
      <c r="F80" s="113"/>
      <c r="G80" s="82" t="str">
        <f>VLOOKUP(H80,PELIGROS!A$1:G$445,2,0)</f>
        <v>GASES Y VAPORES</v>
      </c>
      <c r="H80" s="22" t="s">
        <v>250</v>
      </c>
      <c r="I80" s="22" t="s">
        <v>1381</v>
      </c>
      <c r="J80" s="82" t="str">
        <f>VLOOKUP(H80,[1]Hoja1!A$2:G$445,3,0)</f>
        <v xml:space="preserve"> LESIONES EN LA PIEL, IRRITACIÓN EN VÍAS  RESPIRATORIAS, MUERTE</v>
      </c>
      <c r="K80" s="16"/>
      <c r="L80" s="82" t="str">
        <f>VLOOKUP(H80,PELIGROS!A$2:G$445,4,0)</f>
        <v>Inspecciones planeadas e inspecciones no planeadas, procedimientos de programas de seguridad y salud en el trabajo</v>
      </c>
      <c r="M80" s="82" t="str">
        <f>VLOOKUP(H80,PELIGROS!A$2:G$445,5,0)</f>
        <v>EPP TAPABOCAS, CARETAS CON FILTROS</v>
      </c>
      <c r="N80" s="16">
        <v>2</v>
      </c>
      <c r="O80" s="17">
        <v>3</v>
      </c>
      <c r="P80" s="17">
        <v>25</v>
      </c>
      <c r="Q80" s="24">
        <f t="shared" si="16"/>
        <v>6</v>
      </c>
      <c r="R80" s="24">
        <f t="shared" si="17"/>
        <v>150</v>
      </c>
      <c r="S80" s="29" t="str">
        <f t="shared" si="18"/>
        <v>M-6</v>
      </c>
      <c r="T80" s="30" t="str">
        <f t="shared" si="15"/>
        <v>II</v>
      </c>
      <c r="U80" s="31" t="str">
        <f t="shared" si="19"/>
        <v>No Aceptable o Aceptable Con Control Especifico</v>
      </c>
      <c r="V80" s="115"/>
      <c r="W80" s="82" t="str">
        <f>VLOOKUP(H80,PELIGROS!A$2:G$445,6,0)</f>
        <v xml:space="preserve"> MUERTE</v>
      </c>
      <c r="X80" s="16"/>
      <c r="Y80" s="16"/>
      <c r="Z80" s="16"/>
      <c r="AA80" s="15"/>
      <c r="AB80" s="82" t="str">
        <f>VLOOKUP(H80,PELIGROS!A$2:G$445,7,0)</f>
        <v>USO Y MANEJO ADECUADO DE E.P.P.</v>
      </c>
      <c r="AC80" s="16" t="s">
        <v>1215</v>
      </c>
      <c r="AD80" s="91"/>
    </row>
    <row r="81" spans="1:30" ht="38.25" customHeight="1" x14ac:dyDescent="0.25">
      <c r="A81" s="86"/>
      <c r="B81" s="86"/>
      <c r="C81" s="91"/>
      <c r="D81" s="110"/>
      <c r="E81" s="113"/>
      <c r="F81" s="113"/>
      <c r="G81" s="82" t="str">
        <f>VLOOKUP(H81,PELIGROS!A$1:G$445,2,0)</f>
        <v>CONCENTRACIÓN EN ACTIVIDADES DE ALTO DESEMPEÑO MENTAL</v>
      </c>
      <c r="H81" s="22" t="s">
        <v>72</v>
      </c>
      <c r="I81" s="22" t="s">
        <v>1372</v>
      </c>
      <c r="J81" s="82" t="str">
        <f>VLOOKUP(H81,[1]Hoja1!A$2:G$445,3,0)</f>
        <v>ESTRÉS, CEFALEA, IRRITABILIDAD</v>
      </c>
      <c r="K81" s="16"/>
      <c r="L81" s="82" t="str">
        <f>VLOOKUP(H81,PELIGROS!A$2:G$445,4,0)</f>
        <v>N/A</v>
      </c>
      <c r="M81" s="82" t="str">
        <f>VLOOKUP(H81,PELIGROS!A$2:G$445,5,0)</f>
        <v>PVE PSICOSOCIAL</v>
      </c>
      <c r="N81" s="16">
        <v>2</v>
      </c>
      <c r="O81" s="17">
        <v>2</v>
      </c>
      <c r="P81" s="17">
        <v>10</v>
      </c>
      <c r="Q81" s="24">
        <f t="shared" si="16"/>
        <v>4</v>
      </c>
      <c r="R81" s="24">
        <f t="shared" si="17"/>
        <v>40</v>
      </c>
      <c r="S81" s="29" t="str">
        <f t="shared" si="18"/>
        <v>B-4</v>
      </c>
      <c r="T81" s="30" t="str">
        <f t="shared" si="15"/>
        <v>III</v>
      </c>
      <c r="U81" s="31" t="str">
        <f t="shared" si="19"/>
        <v>Mejorable</v>
      </c>
      <c r="V81" s="115"/>
      <c r="W81" s="82" t="str">
        <f>VLOOKUP(H81,PELIGROS!A$2:G$445,6,0)</f>
        <v>ESTRÉS</v>
      </c>
      <c r="X81" s="16"/>
      <c r="Y81" s="16"/>
      <c r="Z81" s="16"/>
      <c r="AA81" s="15"/>
      <c r="AB81" s="82" t="str">
        <f>VLOOKUP(H81,PELIGROS!A$2:G$445,7,0)</f>
        <v>N/A</v>
      </c>
      <c r="AC81" s="88" t="s">
        <v>1203</v>
      </c>
      <c r="AD81" s="91"/>
    </row>
    <row r="82" spans="1:30" ht="38.25" customHeight="1" x14ac:dyDescent="0.25">
      <c r="A82" s="86"/>
      <c r="B82" s="86"/>
      <c r="C82" s="91"/>
      <c r="D82" s="110"/>
      <c r="E82" s="113"/>
      <c r="F82" s="113"/>
      <c r="G82" s="82" t="str">
        <f>VLOOKUP(H82,PELIGROS!A$1:G$445,2,0)</f>
        <v>NATURALEZA DE LA TAREA</v>
      </c>
      <c r="H82" s="22" t="s">
        <v>76</v>
      </c>
      <c r="I82" s="22" t="s">
        <v>1372</v>
      </c>
      <c r="J82" s="82" t="str">
        <f>VLOOKUP(H82,[1]Hoja1!A$2:G$445,3,0)</f>
        <v>ESTRÉS,  TRANSTORNOS DEL SUEÑO</v>
      </c>
      <c r="K82" s="16"/>
      <c r="L82" s="82" t="str">
        <f>VLOOKUP(H82,PELIGROS!A$2:G$445,4,0)</f>
        <v>N/A</v>
      </c>
      <c r="M82" s="82" t="str">
        <f>VLOOKUP(H82,PELIGROS!A$2:G$445,5,0)</f>
        <v>PVE PSICOSOCIAL</v>
      </c>
      <c r="N82" s="16">
        <v>2</v>
      </c>
      <c r="O82" s="17">
        <v>2</v>
      </c>
      <c r="P82" s="17">
        <v>10</v>
      </c>
      <c r="Q82" s="24">
        <f t="shared" si="16"/>
        <v>4</v>
      </c>
      <c r="R82" s="24">
        <f t="shared" si="17"/>
        <v>40</v>
      </c>
      <c r="S82" s="29" t="str">
        <f t="shared" si="18"/>
        <v>B-4</v>
      </c>
      <c r="T82" s="30" t="str">
        <f t="shared" si="15"/>
        <v>III</v>
      </c>
      <c r="U82" s="31" t="str">
        <f t="shared" si="19"/>
        <v>Mejorable</v>
      </c>
      <c r="V82" s="115"/>
      <c r="W82" s="82" t="str">
        <f>VLOOKUP(H82,PELIGROS!A$2:G$445,6,0)</f>
        <v>ESTRÉS</v>
      </c>
      <c r="X82" s="16"/>
      <c r="Y82" s="16"/>
      <c r="Z82" s="16"/>
      <c r="AA82" s="15"/>
      <c r="AB82" s="82" t="str">
        <f>VLOOKUP(H82,PELIGROS!A$2:G$445,7,0)</f>
        <v>N/A</v>
      </c>
      <c r="AC82" s="89"/>
      <c r="AD82" s="91"/>
    </row>
    <row r="83" spans="1:30" ht="89.25" x14ac:dyDescent="0.25">
      <c r="A83" s="86"/>
      <c r="B83" s="86"/>
      <c r="C83" s="91"/>
      <c r="D83" s="110"/>
      <c r="E83" s="113"/>
      <c r="F83" s="113"/>
      <c r="G83" s="82" t="str">
        <f>VLOOKUP(H83,PELIGROS!A$1:G$445,2,0)</f>
        <v>Forzadas, Prolongadas</v>
      </c>
      <c r="H83" s="22" t="s">
        <v>40</v>
      </c>
      <c r="I83" s="22" t="s">
        <v>1373</v>
      </c>
      <c r="J83" s="82" t="str">
        <f>VLOOKUP(H83,[1]Hoja1!A$2:G$445,3,0)</f>
        <v xml:space="preserve">Lesiones osteomusculares, lesiones osteoarticulares
</v>
      </c>
      <c r="K83" s="16"/>
      <c r="L83" s="82" t="str">
        <f>VLOOKUP(H83,PELIGROS!A$2:G$445,4,0)</f>
        <v>Inspecciones planeadas e inspecciones no planeadas, procedimientos de programas de seguridad y salud en el trabajo</v>
      </c>
      <c r="M83" s="82" t="str">
        <f>VLOOKUP(H83,PELIGROS!A$2:G$445,5,0)</f>
        <v>PVE Biomecánico, programa pausas activas, exámenes periódicos, recomendaciones, control de posturas</v>
      </c>
      <c r="N83" s="16">
        <v>2</v>
      </c>
      <c r="O83" s="17">
        <v>3</v>
      </c>
      <c r="P83" s="17">
        <v>25</v>
      </c>
      <c r="Q83" s="24">
        <f t="shared" si="16"/>
        <v>6</v>
      </c>
      <c r="R83" s="24">
        <f t="shared" si="17"/>
        <v>150</v>
      </c>
      <c r="S83" s="29" t="str">
        <f t="shared" si="18"/>
        <v>M-6</v>
      </c>
      <c r="T83" s="30" t="str">
        <f t="shared" si="15"/>
        <v>II</v>
      </c>
      <c r="U83" s="31" t="str">
        <f t="shared" si="19"/>
        <v>No Aceptable o Aceptable Con Control Especifico</v>
      </c>
      <c r="V83" s="115"/>
      <c r="W83" s="82" t="str">
        <f>VLOOKUP(H83,PELIGROS!A$2:G$445,6,0)</f>
        <v>Enfermedades Osteomusculares</v>
      </c>
      <c r="X83" s="16"/>
      <c r="Y83" s="16"/>
      <c r="Z83" s="16"/>
      <c r="AA83" s="15"/>
      <c r="AB83" s="82" t="str">
        <f>VLOOKUP(H83,PELIGROS!A$2:G$445,7,0)</f>
        <v>Prevención en lesiones osteomusculares, líderes de pausas activas</v>
      </c>
      <c r="AC83" s="16" t="s">
        <v>1225</v>
      </c>
      <c r="AD83" s="91"/>
    </row>
    <row r="84" spans="1:30" ht="38.25" x14ac:dyDescent="0.25">
      <c r="A84" s="86"/>
      <c r="B84" s="86"/>
      <c r="C84" s="91"/>
      <c r="D84" s="110"/>
      <c r="E84" s="113"/>
      <c r="F84" s="113"/>
      <c r="G84" s="82" t="str">
        <f>VLOOKUP(H84,PELIGROS!A$1:G$445,2,0)</f>
        <v>Movimientos repetitivos, Miembros Superiores</v>
      </c>
      <c r="H84" s="22" t="s">
        <v>47</v>
      </c>
      <c r="I84" s="22" t="s">
        <v>1373</v>
      </c>
      <c r="J84" s="82" t="str">
        <f>VLOOKUP(H84,[1]Hoja1!A$2:G$445,3,0)</f>
        <v>Lesiones Musculoesqueléticas</v>
      </c>
      <c r="K84" s="16"/>
      <c r="L84" s="82" t="str">
        <f>VLOOKUP(H84,PELIGROS!A$2:G$445,4,0)</f>
        <v>N/A</v>
      </c>
      <c r="M84" s="82" t="str">
        <f>VLOOKUP(H84,PELIGROS!A$2:G$445,5,0)</f>
        <v>PVE BIomécanico, programa pausas activas, examenes periódicos, recomendaicones, control de posturas</v>
      </c>
      <c r="N84" s="16">
        <v>2</v>
      </c>
      <c r="O84" s="17">
        <v>2</v>
      </c>
      <c r="P84" s="17">
        <v>25</v>
      </c>
      <c r="Q84" s="24">
        <f t="shared" si="16"/>
        <v>4</v>
      </c>
      <c r="R84" s="24">
        <f t="shared" si="17"/>
        <v>100</v>
      </c>
      <c r="S84" s="29" t="str">
        <f t="shared" si="18"/>
        <v>B-4</v>
      </c>
      <c r="T84" s="30" t="str">
        <f t="shared" si="15"/>
        <v>III</v>
      </c>
      <c r="U84" s="31" t="str">
        <f t="shared" si="19"/>
        <v>Mejorable</v>
      </c>
      <c r="V84" s="115"/>
      <c r="W84" s="82" t="str">
        <f>VLOOKUP(H84,PELIGROS!A$2:G$445,6,0)</f>
        <v>Enfermedades musculoesqueleticas</v>
      </c>
      <c r="X84" s="16"/>
      <c r="Y84" s="16"/>
      <c r="Z84" s="16"/>
      <c r="AA84" s="15"/>
      <c r="AB84" s="82" t="str">
        <f>VLOOKUP(H84,PELIGROS!A$2:G$445,7,0)</f>
        <v>Prevención en lesiones osteomusculares, líderes de pausas activas</v>
      </c>
      <c r="AC84" s="16" t="s">
        <v>1233</v>
      </c>
      <c r="AD84" s="91"/>
    </row>
    <row r="85" spans="1:30" ht="51" x14ac:dyDescent="0.25">
      <c r="A85" s="86"/>
      <c r="B85" s="86"/>
      <c r="C85" s="91"/>
      <c r="D85" s="110"/>
      <c r="E85" s="113"/>
      <c r="F85" s="113"/>
      <c r="G85" s="82" t="str">
        <f>VLOOKUP(H85,PELIGROS!A$1:G$445,2,0)</f>
        <v>Atropellamiento, Envestir</v>
      </c>
      <c r="H85" s="22" t="s">
        <v>1187</v>
      </c>
      <c r="I85" s="22" t="s">
        <v>1374</v>
      </c>
      <c r="J85" s="82" t="str">
        <f>VLOOKUP(H85,[1]Hoja1!A$2:G$445,3,0)</f>
        <v>Lesiones, pérdidas materiales, muerte</v>
      </c>
      <c r="K85" s="16"/>
      <c r="L85" s="82" t="str">
        <f>VLOOKUP(H85,PELIGROS!A$2:G$445,4,0)</f>
        <v>Inspecciones planeadas e inspecciones no planeadas, procedimientos de programas de seguridad y salud en el trabajo</v>
      </c>
      <c r="M85" s="82" t="str">
        <f>VLOOKUP(H85,PELIGROS!A$2:G$445,5,0)</f>
        <v>Programa de seguridad vial, señalización</v>
      </c>
      <c r="N85" s="16">
        <v>2</v>
      </c>
      <c r="O85" s="17">
        <v>3</v>
      </c>
      <c r="P85" s="17">
        <v>60</v>
      </c>
      <c r="Q85" s="24">
        <f t="shared" si="16"/>
        <v>6</v>
      </c>
      <c r="R85" s="24">
        <f t="shared" si="17"/>
        <v>360</v>
      </c>
      <c r="S85" s="29" t="str">
        <f t="shared" si="18"/>
        <v>M-6</v>
      </c>
      <c r="T85" s="30" t="str">
        <f t="shared" si="15"/>
        <v>II</v>
      </c>
      <c r="U85" s="31" t="str">
        <f t="shared" si="19"/>
        <v>No Aceptable o Aceptable Con Control Especifico</v>
      </c>
      <c r="V85" s="115"/>
      <c r="W85" s="82" t="str">
        <f>VLOOKUP(H85,PELIGROS!A$2:G$445,6,0)</f>
        <v>Muerte</v>
      </c>
      <c r="X85" s="16"/>
      <c r="Y85" s="16"/>
      <c r="Z85" s="16"/>
      <c r="AA85" s="15"/>
      <c r="AB85" s="82" t="str">
        <f>VLOOKUP(H85,PELIGROS!A$2:G$445,7,0)</f>
        <v>Seguridad vial y manejo defensivo, aseguramiento de áreas de trabajo</v>
      </c>
      <c r="AC85" s="16" t="s">
        <v>1205</v>
      </c>
      <c r="AD85" s="91"/>
    </row>
    <row r="86" spans="1:30" ht="63.75" x14ac:dyDescent="0.25">
      <c r="A86" s="86"/>
      <c r="B86" s="86"/>
      <c r="C86" s="91"/>
      <c r="D86" s="110"/>
      <c r="E86" s="113"/>
      <c r="F86" s="113"/>
      <c r="G86" s="82" t="str">
        <f>VLOOKUP(H86,PELIGROS!A$1:G$445,2,0)</f>
        <v>Herramientas Manuales</v>
      </c>
      <c r="H86" s="22" t="s">
        <v>606</v>
      </c>
      <c r="I86" s="22" t="s">
        <v>1374</v>
      </c>
      <c r="J86" s="82" t="str">
        <f>VLOOKUP(H86,[1]Hoja1!A$2:G$445,3,0)</f>
        <v>Quemaduras, contusiones y lesiones</v>
      </c>
      <c r="K86" s="16"/>
      <c r="L86" s="82" t="str">
        <f>VLOOKUP(H86,PELIGROS!A$2:G$445,4,0)</f>
        <v>Inspecciones planeadas e inspecciones no planeadas, procedimientos de programas de seguridad y salud en el trabajo</v>
      </c>
      <c r="M86" s="82" t="str">
        <f>VLOOKUP(H86,PELIGROS!A$2:G$445,5,0)</f>
        <v>E.P.P.</v>
      </c>
      <c r="N86" s="16">
        <v>2</v>
      </c>
      <c r="O86" s="17">
        <v>3</v>
      </c>
      <c r="P86" s="17">
        <v>25</v>
      </c>
      <c r="Q86" s="24">
        <f t="shared" si="16"/>
        <v>6</v>
      </c>
      <c r="R86" s="24">
        <f t="shared" si="17"/>
        <v>150</v>
      </c>
      <c r="S86" s="29" t="str">
        <f t="shared" si="18"/>
        <v>M-6</v>
      </c>
      <c r="T86" s="30" t="str">
        <f t="shared" si="15"/>
        <v>II</v>
      </c>
      <c r="U86" s="31" t="str">
        <f t="shared" si="19"/>
        <v>No Aceptable o Aceptable Con Control Especifico</v>
      </c>
      <c r="V86" s="115"/>
      <c r="W86" s="82" t="str">
        <f>VLOOKUP(H86,PELIGROS!A$2:G$445,6,0)</f>
        <v>Amputación</v>
      </c>
      <c r="X86" s="16"/>
      <c r="Y86" s="16"/>
      <c r="Z86" s="16"/>
      <c r="AA86" s="15"/>
      <c r="AB86" s="82" t="str">
        <f>VLOOKUP(H86,PELIGROS!A$2:G$445,7,0)</f>
        <v xml:space="preserve">
Uso y manejo adecuado de E.P.P., uso y manejo adecuado de herramientas manuales y/o máqinas y equipos</v>
      </c>
      <c r="AC86" s="16" t="s">
        <v>1234</v>
      </c>
      <c r="AD86" s="91"/>
    </row>
    <row r="87" spans="1:30" ht="89.25" x14ac:dyDescent="0.25">
      <c r="A87" s="86"/>
      <c r="B87" s="86"/>
      <c r="C87" s="91"/>
      <c r="D87" s="110"/>
      <c r="E87" s="113"/>
      <c r="F87" s="113"/>
      <c r="G87" s="82" t="str">
        <f>VLOOKUP(H87,PELIGROS!A$1:G$445,2,0)</f>
        <v>MANTENIMIENTO DE PUENTE GRUAS, LIMPIEZA DE CANALES, MANTENIMIENTO DE INSTALACIONES LOCATIVAS, MANTENIMIENTO Y REPARACIÓN DE POZOS</v>
      </c>
      <c r="H87" s="22" t="s">
        <v>624</v>
      </c>
      <c r="I87" s="22" t="s">
        <v>1374</v>
      </c>
      <c r="J87" s="82" t="str">
        <f>VLOOKUP(H87,[1]Hoja1!A$2:G$445,3,0)</f>
        <v>LESIONES, FRACTURAS, MUERTE</v>
      </c>
      <c r="K87" s="16"/>
      <c r="L87" s="82" t="str">
        <f>VLOOKUP(H87,PELIGROS!A$2:G$445,4,0)</f>
        <v>Inspecciones planeadas e inspecciones no planeadas, procedimientos de programas de seguridad y salud en el trabajo</v>
      </c>
      <c r="M87" s="82" t="str">
        <f>VLOOKUP(H87,PELIGROS!A$2:G$445,5,0)</f>
        <v>EPP</v>
      </c>
      <c r="N87" s="16">
        <v>2</v>
      </c>
      <c r="O87" s="17">
        <v>2</v>
      </c>
      <c r="P87" s="17">
        <v>100</v>
      </c>
      <c r="Q87" s="24">
        <f t="shared" ref="Q87" si="20">N87*O87</f>
        <v>4</v>
      </c>
      <c r="R87" s="24">
        <f t="shared" ref="R87" si="21">P87*Q87</f>
        <v>400</v>
      </c>
      <c r="S87" s="29" t="str">
        <f t="shared" ref="S87" si="22">IF(Q87=40,"MA-40",IF(Q87=30,"MA-30",IF(Q87=20,"A-20",IF(Q87=10,"A-10",IF(Q87=24,"MA-24",IF(Q87=18,"A-18",IF(Q87=12,"A-12",IF(Q87=6,"M-6",IF(Q87=8,"M-8",IF(Q87=6,"M-6",IF(Q87=4,"B-4",IF(Q87=2,"B-2",))))))))))))</f>
        <v>B-4</v>
      </c>
      <c r="T87" s="30" t="str">
        <f t="shared" ref="T87" si="23">IF(R87&lt;=20,"IV",IF(R87&lt;=120,"III",IF(R87&lt;=500,"II",IF(R87&lt;=4000,"I"))))</f>
        <v>II</v>
      </c>
      <c r="U87" s="31" t="str">
        <f t="shared" ref="U87" si="24">IF(T87=0,"",IF(T87="IV","Aceptable",IF(T87="III","Mejorable",IF(T87="II","No Aceptable o Aceptable Con Control Especifico",IF(T87="I","No Aceptable","")))))</f>
        <v>No Aceptable o Aceptable Con Control Especifico</v>
      </c>
      <c r="V87" s="115"/>
      <c r="W87" s="82" t="str">
        <f>VLOOKUP(H87,PELIGROS!A$2:G$445,6,0)</f>
        <v>MUERTE</v>
      </c>
      <c r="X87" s="16"/>
      <c r="Y87" s="16"/>
      <c r="Z87" s="16"/>
      <c r="AA87" s="15"/>
      <c r="AB87" s="82" t="str">
        <f>VLOOKUP(H87,PELIGROS!A$2:G$445,7,0)</f>
        <v>CERTIFICACIÓN Y/O ENTRENAMIENTO EN TRABAJO SEGURO EN ALTURAS; DILGENCIAMIENTO DE PERMISO DE TRABAJO; USO Y MANEJO ADECUADO DE E.P.P.; ARME Y DESARME DE ANDAMIOS</v>
      </c>
      <c r="AC87" s="16"/>
      <c r="AD87" s="91"/>
    </row>
    <row r="88" spans="1:30" ht="63.75" x14ac:dyDescent="0.25">
      <c r="A88" s="86"/>
      <c r="B88" s="86"/>
      <c r="C88" s="91"/>
      <c r="D88" s="110"/>
      <c r="E88" s="113"/>
      <c r="F88" s="113"/>
      <c r="G88" s="82" t="str">
        <f>VLOOKUP(H88,PELIGROS!A$1:G$445,2,0)</f>
        <v>Atraco, golpiza, atentados y secuestrados</v>
      </c>
      <c r="H88" s="22" t="s">
        <v>57</v>
      </c>
      <c r="I88" s="22" t="s">
        <v>1374</v>
      </c>
      <c r="J88" s="82" t="str">
        <f>VLOOKUP(H88,[1]Hoja1!A$2:G$445,3,0)</f>
        <v>Estrés, golpes, Secuestros</v>
      </c>
      <c r="K88" s="16"/>
      <c r="L88" s="82" t="str">
        <f>VLOOKUP(H88,PELIGROS!A$2:G$445,4,0)</f>
        <v>Inspecciones planeadas e inspecciones no planeadas, procedimientos de programas de seguridad y salud en el trabajo</v>
      </c>
      <c r="M88" s="82" t="str">
        <f>VLOOKUP(H88,PELIGROS!A$2:G$445,5,0)</f>
        <v xml:space="preserve">Uniformes Corporativos, Caquetas corporativas, Carnetización
</v>
      </c>
      <c r="N88" s="16">
        <v>2</v>
      </c>
      <c r="O88" s="17">
        <v>3</v>
      </c>
      <c r="P88" s="17">
        <v>60</v>
      </c>
      <c r="Q88" s="24">
        <f t="shared" si="16"/>
        <v>6</v>
      </c>
      <c r="R88" s="24">
        <f t="shared" si="17"/>
        <v>360</v>
      </c>
      <c r="S88" s="29" t="str">
        <f t="shared" si="18"/>
        <v>M-6</v>
      </c>
      <c r="T88" s="30" t="str">
        <f t="shared" si="15"/>
        <v>II</v>
      </c>
      <c r="U88" s="31" t="str">
        <f t="shared" si="19"/>
        <v>No Aceptable o Aceptable Con Control Especifico</v>
      </c>
      <c r="V88" s="115"/>
      <c r="W88" s="82" t="str">
        <f>VLOOKUP(H88,PELIGROS!A$2:G$445,6,0)</f>
        <v>Secuestros</v>
      </c>
      <c r="X88" s="16"/>
      <c r="Y88" s="16"/>
      <c r="Z88" s="16"/>
      <c r="AA88" s="15"/>
      <c r="AB88" s="82" t="str">
        <f>VLOOKUP(H88,PELIGROS!A$2:G$445,7,0)</f>
        <v>N/A</v>
      </c>
      <c r="AC88" s="16" t="s">
        <v>1207</v>
      </c>
      <c r="AD88" s="91"/>
    </row>
    <row r="89" spans="1:30" ht="51.75" thickBot="1" x14ac:dyDescent="0.3">
      <c r="A89" s="86"/>
      <c r="B89" s="86"/>
      <c r="C89" s="108"/>
      <c r="D89" s="111"/>
      <c r="E89" s="114"/>
      <c r="F89" s="114"/>
      <c r="G89" s="82" t="str">
        <f>VLOOKUP(H89,PELIGROS!A$1:G$445,2,0)</f>
        <v>SISMOS, INCENDIOS, INUNDACIONES, TERREMOTOS, VENDAVALES, DERRUMBE</v>
      </c>
      <c r="H89" s="22" t="s">
        <v>62</v>
      </c>
      <c r="I89" s="22" t="s">
        <v>1375</v>
      </c>
      <c r="J89" s="82" t="str">
        <f>VLOOKUP(H89,[1]Hoja1!A$2:G$445,3,0)</f>
        <v>SISMOS, INCENDIOS, INUNDACIONES, TERREMOTOS, VENDAVALES</v>
      </c>
      <c r="K89" s="16"/>
      <c r="L89" s="82" t="str">
        <f>VLOOKUP(H89,PELIGROS!A$2:G$445,4,0)</f>
        <v>Inspecciones planeadas e inspecciones no planeadas, procedimientos de programas de seguridad y salud en el trabajo</v>
      </c>
      <c r="M89" s="82" t="str">
        <f>VLOOKUP(H89,PELIGROS!A$2:G$445,5,0)</f>
        <v>BRIGADAS DE EMERGENCIAS</v>
      </c>
      <c r="N89" s="16">
        <v>2</v>
      </c>
      <c r="O89" s="17">
        <v>1</v>
      </c>
      <c r="P89" s="17">
        <v>100</v>
      </c>
      <c r="Q89" s="24">
        <f t="shared" si="16"/>
        <v>2</v>
      </c>
      <c r="R89" s="24">
        <f t="shared" si="17"/>
        <v>200</v>
      </c>
      <c r="S89" s="29" t="str">
        <f t="shared" si="18"/>
        <v>B-2</v>
      </c>
      <c r="T89" s="30" t="str">
        <f t="shared" si="15"/>
        <v>II</v>
      </c>
      <c r="U89" s="31" t="str">
        <f t="shared" si="19"/>
        <v>No Aceptable o Aceptable Con Control Especifico</v>
      </c>
      <c r="V89" s="89"/>
      <c r="W89" s="82" t="str">
        <f>VLOOKUP(H89,PELIGROS!A$2:G$445,6,0)</f>
        <v>MUERTE</v>
      </c>
      <c r="X89" s="16"/>
      <c r="Y89" s="16"/>
      <c r="Z89" s="16"/>
      <c r="AA89" s="15"/>
      <c r="AB89" s="82" t="str">
        <f>VLOOKUP(H89,PELIGROS!A$2:G$445,7,0)</f>
        <v>ENTRENAMIENTO DE LA BRIGADA; DIVULGACIÓN DE PLAN DE EMERGENCIA</v>
      </c>
      <c r="AC89" s="16" t="s">
        <v>1209</v>
      </c>
      <c r="AD89" s="92"/>
    </row>
    <row r="90" spans="1:30" ht="51" x14ac:dyDescent="0.25">
      <c r="A90" s="86"/>
      <c r="B90" s="86"/>
      <c r="C90" s="94" t="s">
        <v>1274</v>
      </c>
      <c r="D90" s="97" t="s">
        <v>1275</v>
      </c>
      <c r="E90" s="100" t="s">
        <v>1030</v>
      </c>
      <c r="F90" s="100" t="s">
        <v>1199</v>
      </c>
      <c r="G90" s="84" t="str">
        <f>VLOOKUP(H90,PELIGROS!A$1:G$445,2,0)</f>
        <v>Bacteria</v>
      </c>
      <c r="H90" s="53" t="s">
        <v>108</v>
      </c>
      <c r="I90" s="53" t="s">
        <v>1370</v>
      </c>
      <c r="J90" s="84" t="str">
        <f>VLOOKUP(H90,[1]Hoja1!A$2:G$445,3,0)</f>
        <v>Infecciones producidas por Bacterianas</v>
      </c>
      <c r="K90" s="61"/>
      <c r="L90" s="84" t="str">
        <f>VLOOKUP(H90,PELIGROS!A$2:G$445,4,0)</f>
        <v>Inspecciones planeadas e inspecciones no planeadas, procedimientos de programas de seguridad y salud en el trabajo</v>
      </c>
      <c r="M90" s="84" t="str">
        <f>VLOOKUP(H90,PELIGROS!A$2:G$445,5,0)</f>
        <v>Programa de vacunación, bota pantalon, overol, guantes, tapabocas, mascarillas con filtos</v>
      </c>
      <c r="N90" s="83">
        <v>2</v>
      </c>
      <c r="O90" s="55">
        <v>3</v>
      </c>
      <c r="P90" s="55">
        <v>10</v>
      </c>
      <c r="Q90" s="55">
        <f t="shared" si="16"/>
        <v>6</v>
      </c>
      <c r="R90" s="55">
        <f t="shared" si="17"/>
        <v>60</v>
      </c>
      <c r="S90" s="63" t="str">
        <f t="shared" si="18"/>
        <v>M-6</v>
      </c>
      <c r="T90" s="64" t="str">
        <f t="shared" si="15"/>
        <v>III</v>
      </c>
      <c r="U90" s="65" t="str">
        <f t="shared" si="19"/>
        <v>Mejorable</v>
      </c>
      <c r="V90" s="102">
        <v>2</v>
      </c>
      <c r="W90" s="84" t="str">
        <f>VLOOKUP(H90,PELIGROS!A$2:G$445,6,0)</f>
        <v xml:space="preserve">Enfermedades Infectocontagiosas
</v>
      </c>
      <c r="X90" s="61"/>
      <c r="Y90" s="61"/>
      <c r="Z90" s="61"/>
      <c r="AA90" s="68"/>
      <c r="AB90" s="84" t="str">
        <f>VLOOKUP(H90,PELIGROS!A$2:G$445,7,0)</f>
        <v xml:space="preserve">Riesgo Biológico, Autocuidado y/o Uso y manejo adecuado de E.P.P.
</v>
      </c>
      <c r="AC90" s="116" t="s">
        <v>1276</v>
      </c>
      <c r="AD90" s="93" t="s">
        <v>1201</v>
      </c>
    </row>
    <row r="91" spans="1:30" ht="51" x14ac:dyDescent="0.25">
      <c r="A91" s="86"/>
      <c r="B91" s="86"/>
      <c r="C91" s="94"/>
      <c r="D91" s="97"/>
      <c r="E91" s="100"/>
      <c r="F91" s="100"/>
      <c r="G91" s="84" t="str">
        <f>VLOOKUP(H91,PELIGROS!A$1:G$445,2,0)</f>
        <v>Hongos</v>
      </c>
      <c r="H91" s="53" t="s">
        <v>117</v>
      </c>
      <c r="I91" s="53" t="s">
        <v>1370</v>
      </c>
      <c r="J91" s="84" t="str">
        <f>VLOOKUP(H91,[1]Hoja1!A$2:G$445,3,0)</f>
        <v>Micosis</v>
      </c>
      <c r="K91" s="61"/>
      <c r="L91" s="84" t="str">
        <f>VLOOKUP(H91,PELIGROS!A$2:G$445,4,0)</f>
        <v>Inspecciones planeadas e inspecciones no planeadas, procedimientos de programas de seguridad y salud en el trabajo</v>
      </c>
      <c r="M91" s="84" t="str">
        <f>VLOOKUP(H91,PELIGROS!A$2:G$445,5,0)</f>
        <v>Programa de vacunación, éxamenes periódicos</v>
      </c>
      <c r="N91" s="61">
        <v>2</v>
      </c>
      <c r="O91" s="62">
        <v>3</v>
      </c>
      <c r="P91" s="62">
        <v>10</v>
      </c>
      <c r="Q91" s="55">
        <f t="shared" si="16"/>
        <v>6</v>
      </c>
      <c r="R91" s="55">
        <f t="shared" si="17"/>
        <v>60</v>
      </c>
      <c r="S91" s="63" t="str">
        <f t="shared" si="18"/>
        <v>M-6</v>
      </c>
      <c r="T91" s="64" t="str">
        <f t="shared" si="15"/>
        <v>III</v>
      </c>
      <c r="U91" s="65" t="str">
        <f t="shared" si="19"/>
        <v>Mejorable</v>
      </c>
      <c r="V91" s="103"/>
      <c r="W91" s="84" t="str">
        <f>VLOOKUP(H91,PELIGROS!A$2:G$445,6,0)</f>
        <v>Micosis</v>
      </c>
      <c r="X91" s="61"/>
      <c r="Y91" s="61"/>
      <c r="Z91" s="61"/>
      <c r="AA91" s="68"/>
      <c r="AB91" s="84" t="str">
        <f>VLOOKUP(H91,PELIGROS!A$2:G$445,7,0)</f>
        <v xml:space="preserve">Riesgo Biológico, Autocuidado y/o Uso y manejo adecuado de E.P.P.
</v>
      </c>
      <c r="AC91" s="103"/>
      <c r="AD91" s="94"/>
    </row>
    <row r="92" spans="1:30" ht="51" x14ac:dyDescent="0.25">
      <c r="A92" s="86"/>
      <c r="B92" s="86"/>
      <c r="C92" s="94"/>
      <c r="D92" s="97"/>
      <c r="E92" s="100"/>
      <c r="F92" s="100"/>
      <c r="G92" s="84" t="str">
        <f>VLOOKUP(H92,PELIGROS!A$1:G$445,2,0)</f>
        <v>Virus</v>
      </c>
      <c r="H92" s="53" t="s">
        <v>120</v>
      </c>
      <c r="I92" s="53" t="s">
        <v>1370</v>
      </c>
      <c r="J92" s="84" t="str">
        <f>VLOOKUP(H92,[1]Hoja1!A$2:G$445,3,0)</f>
        <v>Infecciones Virales</v>
      </c>
      <c r="K92" s="61"/>
      <c r="L92" s="84" t="str">
        <f>VLOOKUP(H92,PELIGROS!A$2:G$445,4,0)</f>
        <v>Inspecciones planeadas e inspecciones no planeadas, procedimientos de programas de seguridad y salud en el trabajo</v>
      </c>
      <c r="M92" s="84" t="str">
        <f>VLOOKUP(H92,PELIGROS!A$2:G$445,5,0)</f>
        <v>Programa de vacunación, bota pantalon, overol, guantes, tapabocas, mascarillas con filtos</v>
      </c>
      <c r="N92" s="61">
        <v>2</v>
      </c>
      <c r="O92" s="62">
        <v>3</v>
      </c>
      <c r="P92" s="62">
        <v>10</v>
      </c>
      <c r="Q92" s="55">
        <f t="shared" si="16"/>
        <v>6</v>
      </c>
      <c r="R92" s="55">
        <f t="shared" si="17"/>
        <v>60</v>
      </c>
      <c r="S92" s="63" t="str">
        <f t="shared" si="18"/>
        <v>M-6</v>
      </c>
      <c r="T92" s="64" t="str">
        <f t="shared" si="15"/>
        <v>III</v>
      </c>
      <c r="U92" s="65" t="str">
        <f t="shared" si="19"/>
        <v>Mejorable</v>
      </c>
      <c r="V92" s="103"/>
      <c r="W92" s="84" t="str">
        <f>VLOOKUP(H92,PELIGROS!A$2:G$445,6,0)</f>
        <v xml:space="preserve">Enfermedades Infectocontagiosas
</v>
      </c>
      <c r="X92" s="61"/>
      <c r="Y92" s="61"/>
      <c r="Z92" s="61"/>
      <c r="AA92" s="68"/>
      <c r="AB92" s="84" t="str">
        <f>VLOOKUP(H92,PELIGROS!A$2:G$445,7,0)</f>
        <v xml:space="preserve">Riesgo Biológico, Autocuidado y/o Uso y manejo adecuado de E.P.P.
</v>
      </c>
      <c r="AC92" s="104"/>
      <c r="AD92" s="94"/>
    </row>
    <row r="93" spans="1:30" ht="51" x14ac:dyDescent="0.25">
      <c r="A93" s="86"/>
      <c r="B93" s="86"/>
      <c r="C93" s="94"/>
      <c r="D93" s="97"/>
      <c r="E93" s="100"/>
      <c r="F93" s="100"/>
      <c r="G93" s="84" t="str">
        <f>VLOOKUP(H93,PELIGROS!A$1:G$445,2,0)</f>
        <v>INFRAROJA, ULTRAVIOLETA, VISIBLE, RADIOFRECUENCIA, MICROONDAS, LASER</v>
      </c>
      <c r="H93" s="53" t="s">
        <v>67</v>
      </c>
      <c r="I93" s="53" t="s">
        <v>1371</v>
      </c>
      <c r="J93" s="84" t="str">
        <f>VLOOKUP(H93,[1]Hoja1!A$2:G$445,3,0)</f>
        <v>CÁNCER, LESIONES DÉRMICAS Y OCULARES</v>
      </c>
      <c r="K93" s="61"/>
      <c r="L93" s="84" t="str">
        <f>VLOOKUP(H93,PELIGROS!A$2:G$445,4,0)</f>
        <v>Inspecciones planeadas e inspecciones no planeadas, procedimientos de programas de seguridad y salud en el trabajo</v>
      </c>
      <c r="M93" s="84" t="str">
        <f>VLOOKUP(H93,PELIGROS!A$2:G$445,5,0)</f>
        <v>PROGRAMA BLOQUEADOR SOLAR</v>
      </c>
      <c r="N93" s="61">
        <v>2</v>
      </c>
      <c r="O93" s="62">
        <v>3</v>
      </c>
      <c r="P93" s="62">
        <v>10</v>
      </c>
      <c r="Q93" s="55">
        <f t="shared" si="16"/>
        <v>6</v>
      </c>
      <c r="R93" s="55">
        <f t="shared" si="17"/>
        <v>60</v>
      </c>
      <c r="S93" s="63" t="str">
        <f t="shared" si="18"/>
        <v>M-6</v>
      </c>
      <c r="T93" s="64" t="str">
        <f t="shared" si="15"/>
        <v>III</v>
      </c>
      <c r="U93" s="65" t="str">
        <f t="shared" si="19"/>
        <v>Mejorable</v>
      </c>
      <c r="V93" s="103"/>
      <c r="W93" s="84" t="str">
        <f>VLOOKUP(H93,PELIGROS!A$2:G$445,6,0)</f>
        <v>CÁNCER</v>
      </c>
      <c r="X93" s="61"/>
      <c r="Y93" s="61"/>
      <c r="Z93" s="61"/>
      <c r="AA93" s="68"/>
      <c r="AB93" s="84" t="str">
        <f>VLOOKUP(H93,PELIGROS!A$2:G$445,7,0)</f>
        <v>N/A</v>
      </c>
      <c r="AC93" s="61" t="s">
        <v>1202</v>
      </c>
      <c r="AD93" s="94"/>
    </row>
    <row r="94" spans="1:30" ht="51" x14ac:dyDescent="0.25">
      <c r="A94" s="86"/>
      <c r="B94" s="86"/>
      <c r="C94" s="94"/>
      <c r="D94" s="97"/>
      <c r="E94" s="100"/>
      <c r="F94" s="100"/>
      <c r="G94" s="84" t="str">
        <f>VLOOKUP(H94,PELIGROS!A$1:G$445,2,0)</f>
        <v>GASES Y VAPORES</v>
      </c>
      <c r="H94" s="53" t="s">
        <v>250</v>
      </c>
      <c r="I94" s="53" t="s">
        <v>1381</v>
      </c>
      <c r="J94" s="84" t="str">
        <f>VLOOKUP(H94,[1]Hoja1!A$2:G$445,3,0)</f>
        <v xml:space="preserve"> LESIONES EN LA PIEL, IRRITACIÓN EN VÍAS  RESPIRATORIAS, MUERTE</v>
      </c>
      <c r="K94" s="61"/>
      <c r="L94" s="84" t="str">
        <f>VLOOKUP(H94,PELIGROS!A$2:G$445,4,0)</f>
        <v>Inspecciones planeadas e inspecciones no planeadas, procedimientos de programas de seguridad y salud en el trabajo</v>
      </c>
      <c r="M94" s="84" t="str">
        <f>VLOOKUP(H94,PELIGROS!A$2:G$445,5,0)</f>
        <v>EPP TAPABOCAS, CARETAS CON FILTROS</v>
      </c>
      <c r="N94" s="61">
        <v>2</v>
      </c>
      <c r="O94" s="62">
        <v>3</v>
      </c>
      <c r="P94" s="62">
        <v>25</v>
      </c>
      <c r="Q94" s="55">
        <f t="shared" si="16"/>
        <v>6</v>
      </c>
      <c r="R94" s="55">
        <f t="shared" si="17"/>
        <v>150</v>
      </c>
      <c r="S94" s="63" t="str">
        <f t="shared" si="18"/>
        <v>M-6</v>
      </c>
      <c r="T94" s="64" t="str">
        <f t="shared" si="15"/>
        <v>II</v>
      </c>
      <c r="U94" s="65" t="str">
        <f t="shared" si="19"/>
        <v>No Aceptable o Aceptable Con Control Especifico</v>
      </c>
      <c r="V94" s="103"/>
      <c r="W94" s="84" t="str">
        <f>VLOOKUP(H94,PELIGROS!A$2:G$445,6,0)</f>
        <v xml:space="preserve"> MUERTE</v>
      </c>
      <c r="X94" s="61"/>
      <c r="Y94" s="61"/>
      <c r="Z94" s="61"/>
      <c r="AA94" s="68"/>
      <c r="AB94" s="84" t="str">
        <f>VLOOKUP(H94,PELIGROS!A$2:G$445,7,0)</f>
        <v>USO Y MANEJO ADECUADO DE E.P.P.</v>
      </c>
      <c r="AC94" s="61"/>
      <c r="AD94" s="94"/>
    </row>
    <row r="95" spans="1:30" ht="35.25" customHeight="1" x14ac:dyDescent="0.25">
      <c r="A95" s="86"/>
      <c r="B95" s="86"/>
      <c r="C95" s="94"/>
      <c r="D95" s="97"/>
      <c r="E95" s="100"/>
      <c r="F95" s="100"/>
      <c r="G95" s="84" t="str">
        <f>VLOOKUP(H95,PELIGROS!A$1:G$445,2,0)</f>
        <v>CONCENTRACIÓN EN ACTIVIDADES DE ALTO DESEMPEÑO MENTAL</v>
      </c>
      <c r="H95" s="53" t="s">
        <v>72</v>
      </c>
      <c r="I95" s="53" t="s">
        <v>1372</v>
      </c>
      <c r="J95" s="84" t="str">
        <f>VLOOKUP(H95,[1]Hoja1!A$2:G$445,3,0)</f>
        <v>ESTRÉS, CEFALEA, IRRITABILIDAD</v>
      </c>
      <c r="K95" s="61"/>
      <c r="L95" s="84" t="str">
        <f>VLOOKUP(H95,PELIGROS!A$2:G$445,4,0)</f>
        <v>N/A</v>
      </c>
      <c r="M95" s="84" t="str">
        <f>VLOOKUP(H95,PELIGROS!A$2:G$445,5,0)</f>
        <v>PVE PSICOSOCIAL</v>
      </c>
      <c r="N95" s="61">
        <v>2</v>
      </c>
      <c r="O95" s="62">
        <v>2</v>
      </c>
      <c r="P95" s="62">
        <v>10</v>
      </c>
      <c r="Q95" s="55">
        <f t="shared" si="16"/>
        <v>4</v>
      </c>
      <c r="R95" s="55">
        <f t="shared" si="17"/>
        <v>40</v>
      </c>
      <c r="S95" s="63" t="str">
        <f t="shared" si="18"/>
        <v>B-4</v>
      </c>
      <c r="T95" s="64" t="str">
        <f t="shared" si="15"/>
        <v>III</v>
      </c>
      <c r="U95" s="65" t="str">
        <f t="shared" si="19"/>
        <v>Mejorable</v>
      </c>
      <c r="V95" s="103"/>
      <c r="W95" s="84" t="str">
        <f>VLOOKUP(H95,PELIGROS!A$2:G$445,6,0)</f>
        <v>ESTRÉS</v>
      </c>
      <c r="X95" s="61"/>
      <c r="Y95" s="61"/>
      <c r="Z95" s="61"/>
      <c r="AA95" s="68"/>
      <c r="AB95" s="84" t="str">
        <f>VLOOKUP(H95,PELIGROS!A$2:G$445,7,0)</f>
        <v>N/A</v>
      </c>
      <c r="AC95" s="102" t="s">
        <v>1203</v>
      </c>
      <c r="AD95" s="94"/>
    </row>
    <row r="96" spans="1:30" ht="35.25" customHeight="1" x14ac:dyDescent="0.25">
      <c r="A96" s="86"/>
      <c r="B96" s="86"/>
      <c r="C96" s="94"/>
      <c r="D96" s="97"/>
      <c r="E96" s="100"/>
      <c r="F96" s="100"/>
      <c r="G96" s="84" t="str">
        <f>VLOOKUP(H96,PELIGROS!A$1:G$445,2,0)</f>
        <v>NATURALEZA DE LA TAREA</v>
      </c>
      <c r="H96" s="53" t="s">
        <v>76</v>
      </c>
      <c r="I96" s="53" t="s">
        <v>1372</v>
      </c>
      <c r="J96" s="84" t="str">
        <f>VLOOKUP(H96,[1]Hoja1!A$2:G$445,3,0)</f>
        <v>ESTRÉS,  TRANSTORNOS DEL SUEÑO</v>
      </c>
      <c r="K96" s="61"/>
      <c r="L96" s="84" t="str">
        <f>VLOOKUP(H96,PELIGROS!A$2:G$445,4,0)</f>
        <v>N/A</v>
      </c>
      <c r="M96" s="84" t="str">
        <f>VLOOKUP(H96,PELIGROS!A$2:G$445,5,0)</f>
        <v>PVE PSICOSOCIAL</v>
      </c>
      <c r="N96" s="61">
        <v>2</v>
      </c>
      <c r="O96" s="62">
        <v>2</v>
      </c>
      <c r="P96" s="62">
        <v>10</v>
      </c>
      <c r="Q96" s="55">
        <f t="shared" si="16"/>
        <v>4</v>
      </c>
      <c r="R96" s="55">
        <f t="shared" si="17"/>
        <v>40</v>
      </c>
      <c r="S96" s="63" t="str">
        <f t="shared" si="18"/>
        <v>B-4</v>
      </c>
      <c r="T96" s="64" t="str">
        <f t="shared" si="15"/>
        <v>III</v>
      </c>
      <c r="U96" s="65" t="str">
        <f t="shared" si="19"/>
        <v>Mejorable</v>
      </c>
      <c r="V96" s="103"/>
      <c r="W96" s="84" t="str">
        <f>VLOOKUP(H96,PELIGROS!A$2:G$445,6,0)</f>
        <v>ESTRÉS</v>
      </c>
      <c r="X96" s="61"/>
      <c r="Y96" s="61"/>
      <c r="Z96" s="61"/>
      <c r="AA96" s="68"/>
      <c r="AB96" s="84" t="str">
        <f>VLOOKUP(H96,PELIGROS!A$2:G$445,7,0)</f>
        <v>N/A</v>
      </c>
      <c r="AC96" s="104"/>
      <c r="AD96" s="94"/>
    </row>
    <row r="97" spans="1:30" ht="89.25" x14ac:dyDescent="0.25">
      <c r="A97" s="86"/>
      <c r="B97" s="86"/>
      <c r="C97" s="94"/>
      <c r="D97" s="97"/>
      <c r="E97" s="100"/>
      <c r="F97" s="100"/>
      <c r="G97" s="84" t="str">
        <f>VLOOKUP(H97,PELIGROS!A$1:G$445,2,0)</f>
        <v>Forzadas, Prolongadas</v>
      </c>
      <c r="H97" s="53" t="s">
        <v>40</v>
      </c>
      <c r="I97" s="53" t="s">
        <v>1373</v>
      </c>
      <c r="J97" s="84" t="str">
        <f>VLOOKUP(H97,[1]Hoja1!A$2:G$445,3,0)</f>
        <v xml:space="preserve">Lesiones osteomusculares, lesiones osteoarticulares
</v>
      </c>
      <c r="K97" s="61"/>
      <c r="L97" s="84" t="str">
        <f>VLOOKUP(H97,PELIGROS!A$2:G$445,4,0)</f>
        <v>Inspecciones planeadas e inspecciones no planeadas, procedimientos de programas de seguridad y salud en el trabajo</v>
      </c>
      <c r="M97" s="84" t="str">
        <f>VLOOKUP(H97,PELIGROS!A$2:G$445,5,0)</f>
        <v>PVE Biomecánico, programa pausas activas, exámenes periódicos, recomendaciones, control de posturas</v>
      </c>
      <c r="N97" s="61">
        <v>2</v>
      </c>
      <c r="O97" s="62">
        <v>3</v>
      </c>
      <c r="P97" s="62">
        <v>25</v>
      </c>
      <c r="Q97" s="55">
        <f t="shared" si="16"/>
        <v>6</v>
      </c>
      <c r="R97" s="55">
        <f t="shared" si="17"/>
        <v>150</v>
      </c>
      <c r="S97" s="63" t="str">
        <f t="shared" si="18"/>
        <v>M-6</v>
      </c>
      <c r="T97" s="64" t="str">
        <f t="shared" si="15"/>
        <v>II</v>
      </c>
      <c r="U97" s="65" t="str">
        <f t="shared" si="19"/>
        <v>No Aceptable o Aceptable Con Control Especifico</v>
      </c>
      <c r="V97" s="103"/>
      <c r="W97" s="84" t="str">
        <f>VLOOKUP(H97,PELIGROS!A$2:G$445,6,0)</f>
        <v>Enfermedades Osteomusculares</v>
      </c>
      <c r="X97" s="61"/>
      <c r="Y97" s="61"/>
      <c r="Z97" s="61"/>
      <c r="AA97" s="68"/>
      <c r="AB97" s="84" t="str">
        <f>VLOOKUP(H97,PELIGROS!A$2:G$445,7,0)</f>
        <v>Prevención en lesiones osteomusculares, líderes de pausas activas</v>
      </c>
      <c r="AC97" s="61" t="s">
        <v>1225</v>
      </c>
      <c r="AD97" s="94"/>
    </row>
    <row r="98" spans="1:30" ht="38.25" x14ac:dyDescent="0.25">
      <c r="A98" s="86"/>
      <c r="B98" s="86"/>
      <c r="C98" s="94"/>
      <c r="D98" s="97"/>
      <c r="E98" s="100"/>
      <c r="F98" s="100"/>
      <c r="G98" s="84" t="str">
        <f>VLOOKUP(H98,PELIGROS!A$1:G$445,2,0)</f>
        <v>Movimientos repetitivos, Miembros Superiores</v>
      </c>
      <c r="H98" s="53" t="s">
        <v>47</v>
      </c>
      <c r="I98" s="53" t="s">
        <v>1373</v>
      </c>
      <c r="J98" s="84" t="str">
        <f>VLOOKUP(H98,[1]Hoja1!A$2:G$445,3,0)</f>
        <v>Lesiones Musculoesqueléticas</v>
      </c>
      <c r="K98" s="61"/>
      <c r="L98" s="84" t="str">
        <f>VLOOKUP(H98,PELIGROS!A$2:G$445,4,0)</f>
        <v>N/A</v>
      </c>
      <c r="M98" s="84" t="str">
        <f>VLOOKUP(H98,PELIGROS!A$2:G$445,5,0)</f>
        <v>PVE BIomécanico, programa pausas activas, examenes periódicos, recomendaicones, control de posturas</v>
      </c>
      <c r="N98" s="61">
        <v>2</v>
      </c>
      <c r="O98" s="62">
        <v>2</v>
      </c>
      <c r="P98" s="62">
        <v>25</v>
      </c>
      <c r="Q98" s="55">
        <f t="shared" si="16"/>
        <v>4</v>
      </c>
      <c r="R98" s="55">
        <f t="shared" si="17"/>
        <v>100</v>
      </c>
      <c r="S98" s="63" t="str">
        <f t="shared" si="18"/>
        <v>B-4</v>
      </c>
      <c r="T98" s="64" t="str">
        <f t="shared" si="15"/>
        <v>III</v>
      </c>
      <c r="U98" s="65" t="str">
        <f t="shared" si="19"/>
        <v>Mejorable</v>
      </c>
      <c r="V98" s="103"/>
      <c r="W98" s="84" t="str">
        <f>VLOOKUP(H98,PELIGROS!A$2:G$445,6,0)</f>
        <v>Enfermedades musculoesqueleticas</v>
      </c>
      <c r="X98" s="61"/>
      <c r="Y98" s="61"/>
      <c r="Z98" s="61"/>
      <c r="AA98" s="68"/>
      <c r="AB98" s="84" t="str">
        <f>VLOOKUP(H98,PELIGROS!A$2:G$445,7,0)</f>
        <v>Prevención en lesiones osteomusculares, líderes de pausas activas</v>
      </c>
      <c r="AC98" s="61" t="s">
        <v>1233</v>
      </c>
      <c r="AD98" s="94"/>
    </row>
    <row r="99" spans="1:30" ht="51" x14ac:dyDescent="0.25">
      <c r="A99" s="86"/>
      <c r="B99" s="86"/>
      <c r="C99" s="94"/>
      <c r="D99" s="97"/>
      <c r="E99" s="100"/>
      <c r="F99" s="100"/>
      <c r="G99" s="84" t="str">
        <f>VLOOKUP(H99,PELIGROS!A$1:G$445,2,0)</f>
        <v>Atropellamiento, Envestir</v>
      </c>
      <c r="H99" s="53" t="s">
        <v>1187</v>
      </c>
      <c r="I99" s="53" t="s">
        <v>1374</v>
      </c>
      <c r="J99" s="84" t="str">
        <f>VLOOKUP(H99,[1]Hoja1!A$2:G$445,3,0)</f>
        <v>Lesiones, pérdidas materiales, muerte</v>
      </c>
      <c r="K99" s="61"/>
      <c r="L99" s="84" t="str">
        <f>VLOOKUP(H99,PELIGROS!A$2:G$445,4,0)</f>
        <v>Inspecciones planeadas e inspecciones no planeadas, procedimientos de programas de seguridad y salud en el trabajo</v>
      </c>
      <c r="M99" s="84" t="str">
        <f>VLOOKUP(H99,PELIGROS!A$2:G$445,5,0)</f>
        <v>Programa de seguridad vial, señalización</v>
      </c>
      <c r="N99" s="61">
        <v>2</v>
      </c>
      <c r="O99" s="62">
        <v>3</v>
      </c>
      <c r="P99" s="62">
        <v>60</v>
      </c>
      <c r="Q99" s="55">
        <f t="shared" si="16"/>
        <v>6</v>
      </c>
      <c r="R99" s="55">
        <f t="shared" si="17"/>
        <v>360</v>
      </c>
      <c r="S99" s="63" t="str">
        <f t="shared" si="18"/>
        <v>M-6</v>
      </c>
      <c r="T99" s="64" t="str">
        <f t="shared" si="15"/>
        <v>II</v>
      </c>
      <c r="U99" s="65" t="str">
        <f t="shared" si="19"/>
        <v>No Aceptable o Aceptable Con Control Especifico</v>
      </c>
      <c r="V99" s="103"/>
      <c r="W99" s="84" t="str">
        <f>VLOOKUP(H99,PELIGROS!A$2:G$445,6,0)</f>
        <v>Muerte</v>
      </c>
      <c r="X99" s="61"/>
      <c r="Y99" s="61"/>
      <c r="Z99" s="61"/>
      <c r="AA99" s="68"/>
      <c r="AB99" s="84" t="str">
        <f>VLOOKUP(H99,PELIGROS!A$2:G$445,7,0)</f>
        <v>Seguridad vial y manejo defensivo, aseguramiento de áreas de trabajo</v>
      </c>
      <c r="AC99" s="61" t="s">
        <v>1205</v>
      </c>
      <c r="AD99" s="94"/>
    </row>
    <row r="100" spans="1:30" ht="63.75" x14ac:dyDescent="0.25">
      <c r="A100" s="86"/>
      <c r="B100" s="86"/>
      <c r="C100" s="94"/>
      <c r="D100" s="97"/>
      <c r="E100" s="100"/>
      <c r="F100" s="100"/>
      <c r="G100" s="84" t="str">
        <f>VLOOKUP(H100,PELIGROS!A$1:G$445,2,0)</f>
        <v>Herramientas Manuales</v>
      </c>
      <c r="H100" s="53" t="s">
        <v>606</v>
      </c>
      <c r="I100" s="53" t="s">
        <v>1374</v>
      </c>
      <c r="J100" s="84" t="str">
        <f>VLOOKUP(H100,[1]Hoja1!A$2:G$445,3,0)</f>
        <v>Quemaduras, contusiones y lesiones</v>
      </c>
      <c r="K100" s="61"/>
      <c r="L100" s="84" t="str">
        <f>VLOOKUP(H100,PELIGROS!A$2:G$445,4,0)</f>
        <v>Inspecciones planeadas e inspecciones no planeadas, procedimientos de programas de seguridad y salud en el trabajo</v>
      </c>
      <c r="M100" s="84" t="str">
        <f>VLOOKUP(H100,PELIGROS!A$2:G$445,5,0)</f>
        <v>E.P.P.</v>
      </c>
      <c r="N100" s="61">
        <v>2</v>
      </c>
      <c r="O100" s="62">
        <v>3</v>
      </c>
      <c r="P100" s="62">
        <v>25</v>
      </c>
      <c r="Q100" s="55">
        <f t="shared" si="16"/>
        <v>6</v>
      </c>
      <c r="R100" s="55">
        <f t="shared" si="17"/>
        <v>150</v>
      </c>
      <c r="S100" s="63" t="str">
        <f t="shared" si="18"/>
        <v>M-6</v>
      </c>
      <c r="T100" s="64" t="str">
        <f t="shared" si="15"/>
        <v>II</v>
      </c>
      <c r="U100" s="65" t="str">
        <f t="shared" si="19"/>
        <v>No Aceptable o Aceptable Con Control Especifico</v>
      </c>
      <c r="V100" s="103"/>
      <c r="W100" s="84" t="str">
        <f>VLOOKUP(H100,PELIGROS!A$2:G$445,6,0)</f>
        <v>Amputación</v>
      </c>
      <c r="X100" s="61"/>
      <c r="Y100" s="61"/>
      <c r="Z100" s="61"/>
      <c r="AA100" s="68"/>
      <c r="AB100" s="84" t="str">
        <f>VLOOKUP(H100,PELIGROS!A$2:G$445,7,0)</f>
        <v xml:space="preserve">
Uso y manejo adecuado de E.P.P., uso y manejo adecuado de herramientas manuales y/o máqinas y equipos</v>
      </c>
      <c r="AC100" s="61" t="s">
        <v>1234</v>
      </c>
      <c r="AD100" s="94"/>
    </row>
    <row r="101" spans="1:30" ht="89.25" x14ac:dyDescent="0.25">
      <c r="A101" s="86"/>
      <c r="B101" s="86"/>
      <c r="C101" s="94"/>
      <c r="D101" s="97"/>
      <c r="E101" s="100"/>
      <c r="F101" s="100"/>
      <c r="G101" s="84" t="str">
        <f>VLOOKUP(H101,PELIGROS!A$1:G$445,2,0)</f>
        <v>MANTENIMIENTO DE PUENTE GRUAS, LIMPIEZA DE CANALES, MANTENIMIENTO DE INSTALACIONES LOCATIVAS, MANTENIMIENTO Y REPARACIÓN DE POZOS</v>
      </c>
      <c r="H101" s="53" t="s">
        <v>624</v>
      </c>
      <c r="I101" s="53" t="s">
        <v>1374</v>
      </c>
      <c r="J101" s="84" t="str">
        <f>VLOOKUP(H101,[1]Hoja1!A$2:G$445,3,0)</f>
        <v>LESIONES, FRACTURAS, MUERTE</v>
      </c>
      <c r="K101" s="61"/>
      <c r="L101" s="84" t="str">
        <f>VLOOKUP(H101,PELIGROS!A$2:G$445,4,0)</f>
        <v>Inspecciones planeadas e inspecciones no planeadas, procedimientos de programas de seguridad y salud en el trabajo</v>
      </c>
      <c r="M101" s="84" t="str">
        <f>VLOOKUP(H101,PELIGROS!A$2:G$445,5,0)</f>
        <v>EPP</v>
      </c>
      <c r="N101" s="61">
        <v>2</v>
      </c>
      <c r="O101" s="62">
        <v>2</v>
      </c>
      <c r="P101" s="62">
        <v>100</v>
      </c>
      <c r="Q101" s="55">
        <f t="shared" ref="Q101" si="25">N101*O101</f>
        <v>4</v>
      </c>
      <c r="R101" s="55">
        <f t="shared" ref="R101" si="26">P101*Q101</f>
        <v>400</v>
      </c>
      <c r="S101" s="63" t="str">
        <f t="shared" ref="S101" si="27">IF(Q101=40,"MA-40",IF(Q101=30,"MA-30",IF(Q101=20,"A-20",IF(Q101=10,"A-10",IF(Q101=24,"MA-24",IF(Q101=18,"A-18",IF(Q101=12,"A-12",IF(Q101=6,"M-6",IF(Q101=8,"M-8",IF(Q101=6,"M-6",IF(Q101=4,"B-4",IF(Q101=2,"B-2",))))))))))))</f>
        <v>B-4</v>
      </c>
      <c r="T101" s="64" t="str">
        <f t="shared" ref="T101" si="28">IF(R101&lt;=20,"IV",IF(R101&lt;=120,"III",IF(R101&lt;=500,"II",IF(R101&lt;=4000,"I"))))</f>
        <v>II</v>
      </c>
      <c r="U101" s="65" t="str">
        <f t="shared" ref="U101" si="29">IF(T101=0,"",IF(T101="IV","Aceptable",IF(T101="III","Mejorable",IF(T101="II","No Aceptable o Aceptable Con Control Especifico",IF(T101="I","No Aceptable","")))))</f>
        <v>No Aceptable o Aceptable Con Control Especifico</v>
      </c>
      <c r="V101" s="103"/>
      <c r="W101" s="84" t="str">
        <f>VLOOKUP(H101,PELIGROS!A$2:G$445,6,0)</f>
        <v>MUERTE</v>
      </c>
      <c r="X101" s="61"/>
      <c r="Y101" s="61"/>
      <c r="Z101" s="61"/>
      <c r="AA101" s="68"/>
      <c r="AB101" s="84" t="str">
        <f>VLOOKUP(H101,PELIGROS!A$2:G$445,7,0)</f>
        <v>CERTIFICACIÓN Y/O ENTRENAMIENTO EN TRABAJO SEGURO EN ALTURAS; DILGENCIAMIENTO DE PERMISO DE TRABAJO; USO Y MANEJO ADECUADO DE E.P.P.; ARME Y DESARME DE ANDAMIOS</v>
      </c>
      <c r="AC101" s="61"/>
      <c r="AD101" s="94"/>
    </row>
    <row r="102" spans="1:30" ht="63.75" x14ac:dyDescent="0.25">
      <c r="A102" s="86"/>
      <c r="B102" s="86"/>
      <c r="C102" s="94"/>
      <c r="D102" s="97"/>
      <c r="E102" s="100"/>
      <c r="F102" s="100"/>
      <c r="G102" s="84" t="str">
        <f>VLOOKUP(H102,PELIGROS!A$1:G$445,2,0)</f>
        <v>Atraco, golpiza, atentados y secuestrados</v>
      </c>
      <c r="H102" s="53" t="s">
        <v>57</v>
      </c>
      <c r="I102" s="53" t="s">
        <v>1374</v>
      </c>
      <c r="J102" s="84" t="str">
        <f>VLOOKUP(H102,[1]Hoja1!A$2:G$445,3,0)</f>
        <v>Estrés, golpes, Secuestros</v>
      </c>
      <c r="K102" s="61"/>
      <c r="L102" s="84" t="str">
        <f>VLOOKUP(H102,PELIGROS!A$2:G$445,4,0)</f>
        <v>Inspecciones planeadas e inspecciones no planeadas, procedimientos de programas de seguridad y salud en el trabajo</v>
      </c>
      <c r="M102" s="84" t="str">
        <f>VLOOKUP(H102,PELIGROS!A$2:G$445,5,0)</f>
        <v xml:space="preserve">Uniformes Corporativos, Caquetas corporativas, Carnetización
</v>
      </c>
      <c r="N102" s="61">
        <v>2</v>
      </c>
      <c r="O102" s="62">
        <v>3</v>
      </c>
      <c r="P102" s="62">
        <v>60</v>
      </c>
      <c r="Q102" s="55">
        <f t="shared" si="16"/>
        <v>6</v>
      </c>
      <c r="R102" s="55">
        <f t="shared" si="17"/>
        <v>360</v>
      </c>
      <c r="S102" s="63" t="str">
        <f t="shared" si="18"/>
        <v>M-6</v>
      </c>
      <c r="T102" s="64" t="str">
        <f t="shared" si="15"/>
        <v>II</v>
      </c>
      <c r="U102" s="65" t="str">
        <f t="shared" si="19"/>
        <v>No Aceptable o Aceptable Con Control Especifico</v>
      </c>
      <c r="V102" s="103"/>
      <c r="W102" s="84" t="str">
        <f>VLOOKUP(H102,PELIGROS!A$2:G$445,6,0)</f>
        <v>Secuestros</v>
      </c>
      <c r="X102" s="61"/>
      <c r="Y102" s="61"/>
      <c r="Z102" s="61"/>
      <c r="AA102" s="68"/>
      <c r="AB102" s="84" t="str">
        <f>VLOOKUP(H102,PELIGROS!A$2:G$445,7,0)</f>
        <v>N/A</v>
      </c>
      <c r="AC102" s="61" t="s">
        <v>1207</v>
      </c>
      <c r="AD102" s="94"/>
    </row>
    <row r="103" spans="1:30" ht="51.75" thickBot="1" x14ac:dyDescent="0.3">
      <c r="A103" s="86"/>
      <c r="B103" s="86"/>
      <c r="C103" s="94"/>
      <c r="D103" s="97"/>
      <c r="E103" s="100"/>
      <c r="F103" s="100"/>
      <c r="G103" s="84" t="str">
        <f>VLOOKUP(H103,PELIGROS!A$1:G$445,2,0)</f>
        <v>SISMOS, INCENDIOS, INUNDACIONES, TERREMOTOS, VENDAVALES, DERRUMBE</v>
      </c>
      <c r="H103" s="53" t="s">
        <v>62</v>
      </c>
      <c r="I103" s="53" t="s">
        <v>1375</v>
      </c>
      <c r="J103" s="84" t="str">
        <f>VLOOKUP(H103,[1]Hoja1!A$2:G$445,3,0)</f>
        <v>SISMOS, INCENDIOS, INUNDACIONES, TERREMOTOS, VENDAVALES</v>
      </c>
      <c r="K103" s="61"/>
      <c r="L103" s="84" t="str">
        <f>VLOOKUP(H103,PELIGROS!A$2:G$445,4,0)</f>
        <v>Inspecciones planeadas e inspecciones no planeadas, procedimientos de programas de seguridad y salud en el trabajo</v>
      </c>
      <c r="M103" s="84" t="str">
        <f>VLOOKUP(H103,PELIGROS!A$2:G$445,5,0)</f>
        <v>BRIGADAS DE EMERGENCIAS</v>
      </c>
      <c r="N103" s="61">
        <v>2</v>
      </c>
      <c r="O103" s="62">
        <v>1</v>
      </c>
      <c r="P103" s="62">
        <v>100</v>
      </c>
      <c r="Q103" s="55">
        <f t="shared" si="16"/>
        <v>2</v>
      </c>
      <c r="R103" s="55">
        <f t="shared" si="17"/>
        <v>200</v>
      </c>
      <c r="S103" s="63" t="str">
        <f t="shared" si="18"/>
        <v>B-2</v>
      </c>
      <c r="T103" s="64" t="str">
        <f t="shared" si="15"/>
        <v>II</v>
      </c>
      <c r="U103" s="65" t="str">
        <f t="shared" si="19"/>
        <v>No Aceptable o Aceptable Con Control Especifico</v>
      </c>
      <c r="V103" s="104"/>
      <c r="W103" s="84" t="str">
        <f>VLOOKUP(H103,PELIGROS!A$2:G$445,6,0)</f>
        <v>MUERTE</v>
      </c>
      <c r="X103" s="61"/>
      <c r="Y103" s="61"/>
      <c r="Z103" s="61"/>
      <c r="AA103" s="68"/>
      <c r="AB103" s="84" t="str">
        <f>VLOOKUP(H103,PELIGROS!A$2:G$445,7,0)</f>
        <v>ENTRENAMIENTO DE LA BRIGADA; DIVULGACIÓN DE PLAN DE EMERGENCIA</v>
      </c>
      <c r="AC103" s="61" t="s">
        <v>1209</v>
      </c>
      <c r="AD103" s="106"/>
    </row>
    <row r="104" spans="1:30" ht="51" x14ac:dyDescent="0.25">
      <c r="A104" s="86"/>
      <c r="B104" s="86"/>
      <c r="C104" s="107" t="s">
        <v>1218</v>
      </c>
      <c r="D104" s="109" t="s">
        <v>1219</v>
      </c>
      <c r="E104" s="112" t="s">
        <v>1029</v>
      </c>
      <c r="F104" s="112" t="s">
        <v>1214</v>
      </c>
      <c r="G104" s="82" t="str">
        <f>VLOOKUP(H104,PELIGROS!A$1:G$445,2,0)</f>
        <v>Bacteria</v>
      </c>
      <c r="H104" s="22" t="s">
        <v>108</v>
      </c>
      <c r="I104" s="22" t="s">
        <v>1370</v>
      </c>
      <c r="J104" s="82" t="str">
        <f>VLOOKUP(H104,[1]Hoja1!A$2:G$445,3,0)</f>
        <v>Infecciones producidas por Bacterianas</v>
      </c>
      <c r="K104" s="16"/>
      <c r="L104" s="82" t="str">
        <f>VLOOKUP(H104,PELIGROS!A$2:G$445,4,0)</f>
        <v>Inspecciones planeadas e inspecciones no planeadas, procedimientos de programas de seguridad y salud en el trabajo</v>
      </c>
      <c r="M104" s="82" t="str">
        <f>VLOOKUP(H104,PELIGROS!A$2:G$445,5,0)</f>
        <v>Programa de vacunación, bota pantalon, overol, guantes, tapabocas, mascarillas con filtos</v>
      </c>
      <c r="N104" s="81">
        <v>2</v>
      </c>
      <c r="O104" s="24">
        <v>3</v>
      </c>
      <c r="P104" s="24">
        <v>10</v>
      </c>
      <c r="Q104" s="24">
        <f t="shared" si="16"/>
        <v>6</v>
      </c>
      <c r="R104" s="24">
        <f t="shared" si="17"/>
        <v>60</v>
      </c>
      <c r="S104" s="29" t="str">
        <f t="shared" si="18"/>
        <v>M-6</v>
      </c>
      <c r="T104" s="30" t="str">
        <f t="shared" si="15"/>
        <v>III</v>
      </c>
      <c r="U104" s="31" t="str">
        <f t="shared" si="19"/>
        <v>Mejorable</v>
      </c>
      <c r="V104" s="88">
        <v>2</v>
      </c>
      <c r="W104" s="82" t="str">
        <f>VLOOKUP(H104,PELIGROS!A$2:G$445,6,0)</f>
        <v xml:space="preserve">Enfermedades Infectocontagiosas
</v>
      </c>
      <c r="X104" s="16"/>
      <c r="Y104" s="16"/>
      <c r="Z104" s="16"/>
      <c r="AA104" s="15"/>
      <c r="AB104" s="82" t="str">
        <f>VLOOKUP(H104,PELIGROS!A$2:G$445,7,0)</f>
        <v xml:space="preserve">Riesgo Biológico, Autocuidado y/o Uso y manejo adecuado de E.P.P.
</v>
      </c>
      <c r="AC104" s="158" t="s">
        <v>1258</v>
      </c>
      <c r="AD104" s="107" t="s">
        <v>1201</v>
      </c>
    </row>
    <row r="105" spans="1:30" ht="51" x14ac:dyDescent="0.25">
      <c r="A105" s="86"/>
      <c r="B105" s="86"/>
      <c r="C105" s="91"/>
      <c r="D105" s="110"/>
      <c r="E105" s="113"/>
      <c r="F105" s="113"/>
      <c r="G105" s="82" t="str">
        <f>VLOOKUP(H105,PELIGROS!A$1:G$445,2,0)</f>
        <v>Hongos</v>
      </c>
      <c r="H105" s="22" t="s">
        <v>117</v>
      </c>
      <c r="I105" s="22" t="s">
        <v>1370</v>
      </c>
      <c r="J105" s="82" t="str">
        <f>VLOOKUP(H105,[1]Hoja1!A$2:G$445,3,0)</f>
        <v>Micosis</v>
      </c>
      <c r="K105" s="16"/>
      <c r="L105" s="82" t="str">
        <f>VLOOKUP(H105,PELIGROS!A$2:G$445,4,0)</f>
        <v>Inspecciones planeadas e inspecciones no planeadas, procedimientos de programas de seguridad y salud en el trabajo</v>
      </c>
      <c r="M105" s="82" t="str">
        <f>VLOOKUP(H105,PELIGROS!A$2:G$445,5,0)</f>
        <v>Programa de vacunación, éxamenes periódicos</v>
      </c>
      <c r="N105" s="16">
        <v>2</v>
      </c>
      <c r="O105" s="17">
        <v>3</v>
      </c>
      <c r="P105" s="17">
        <v>10</v>
      </c>
      <c r="Q105" s="24">
        <f t="shared" si="16"/>
        <v>6</v>
      </c>
      <c r="R105" s="24">
        <f t="shared" si="17"/>
        <v>60</v>
      </c>
      <c r="S105" s="29" t="str">
        <f t="shared" si="18"/>
        <v>M-6</v>
      </c>
      <c r="T105" s="30" t="str">
        <f t="shared" si="15"/>
        <v>III</v>
      </c>
      <c r="U105" s="31" t="str">
        <f t="shared" si="19"/>
        <v>Mejorable</v>
      </c>
      <c r="V105" s="115"/>
      <c r="W105" s="82" t="str">
        <f>VLOOKUP(H105,PELIGROS!A$2:G$445,6,0)</f>
        <v>Micosis</v>
      </c>
      <c r="X105" s="16"/>
      <c r="Y105" s="16"/>
      <c r="Z105" s="16"/>
      <c r="AA105" s="15"/>
      <c r="AB105" s="82" t="str">
        <f>VLOOKUP(H105,PELIGROS!A$2:G$445,7,0)</f>
        <v xml:space="preserve">Riesgo Biológico, Autocuidado y/o Uso y manejo adecuado de E.P.P.
</v>
      </c>
      <c r="AC105" s="115"/>
      <c r="AD105" s="91"/>
    </row>
    <row r="106" spans="1:30" ht="51" x14ac:dyDescent="0.25">
      <c r="A106" s="86"/>
      <c r="B106" s="86"/>
      <c r="C106" s="91"/>
      <c r="D106" s="110"/>
      <c r="E106" s="113"/>
      <c r="F106" s="113"/>
      <c r="G106" s="82" t="str">
        <f>VLOOKUP(H106,PELIGROS!A$1:G$445,2,0)</f>
        <v>Virus</v>
      </c>
      <c r="H106" s="22" t="s">
        <v>120</v>
      </c>
      <c r="I106" s="22" t="s">
        <v>1370</v>
      </c>
      <c r="J106" s="82" t="str">
        <f>VLOOKUP(H106,[1]Hoja1!A$2:G$445,3,0)</f>
        <v>Infecciones Virales</v>
      </c>
      <c r="K106" s="16"/>
      <c r="L106" s="82" t="str">
        <f>VLOOKUP(H106,PELIGROS!A$2:G$445,4,0)</f>
        <v>Inspecciones planeadas e inspecciones no planeadas, procedimientos de programas de seguridad y salud en el trabajo</v>
      </c>
      <c r="M106" s="82" t="str">
        <f>VLOOKUP(H106,PELIGROS!A$2:G$445,5,0)</f>
        <v>Programa de vacunación, bota pantalon, overol, guantes, tapabocas, mascarillas con filtos</v>
      </c>
      <c r="N106" s="16">
        <v>2</v>
      </c>
      <c r="O106" s="17">
        <v>3</v>
      </c>
      <c r="P106" s="17">
        <v>10</v>
      </c>
      <c r="Q106" s="24">
        <f t="shared" si="16"/>
        <v>6</v>
      </c>
      <c r="R106" s="24">
        <f t="shared" si="17"/>
        <v>60</v>
      </c>
      <c r="S106" s="29" t="str">
        <f t="shared" si="18"/>
        <v>M-6</v>
      </c>
      <c r="T106" s="30" t="str">
        <f t="shared" si="15"/>
        <v>III</v>
      </c>
      <c r="U106" s="31" t="str">
        <f t="shared" si="19"/>
        <v>Mejorable</v>
      </c>
      <c r="V106" s="115"/>
      <c r="W106" s="82" t="str">
        <f>VLOOKUP(H106,PELIGROS!A$2:G$445,6,0)</f>
        <v xml:space="preserve">Enfermedades Infectocontagiosas
</v>
      </c>
      <c r="X106" s="16"/>
      <c r="Y106" s="16"/>
      <c r="Z106" s="16"/>
      <c r="AA106" s="15"/>
      <c r="AB106" s="82" t="str">
        <f>VLOOKUP(H106,PELIGROS!A$2:G$445,7,0)</f>
        <v xml:space="preserve">Riesgo Biológico, Autocuidado y/o Uso y manejo adecuado de E.P.P.
</v>
      </c>
      <c r="AC106" s="89"/>
      <c r="AD106" s="91"/>
    </row>
    <row r="107" spans="1:30" ht="51" x14ac:dyDescent="0.25">
      <c r="A107" s="86"/>
      <c r="B107" s="86"/>
      <c r="C107" s="91"/>
      <c r="D107" s="110"/>
      <c r="E107" s="113"/>
      <c r="F107" s="113"/>
      <c r="G107" s="82" t="str">
        <f>VLOOKUP(H107,PELIGROS!A$1:G$445,2,0)</f>
        <v>INFRAROJA, ULTRAVIOLETA, VISIBLE, RADIOFRECUENCIA, MICROONDAS, LASER</v>
      </c>
      <c r="H107" s="22" t="s">
        <v>67</v>
      </c>
      <c r="I107" s="22" t="s">
        <v>1371</v>
      </c>
      <c r="J107" s="82" t="str">
        <f>VLOOKUP(H107,[1]Hoja1!A$2:G$445,3,0)</f>
        <v>CÁNCER, LESIONES DÉRMICAS Y OCULARES</v>
      </c>
      <c r="K107" s="16"/>
      <c r="L107" s="82" t="str">
        <f>VLOOKUP(H107,PELIGROS!A$2:G$445,4,0)</f>
        <v>Inspecciones planeadas e inspecciones no planeadas, procedimientos de programas de seguridad y salud en el trabajo</v>
      </c>
      <c r="M107" s="82" t="str">
        <f>VLOOKUP(H107,PELIGROS!A$2:G$445,5,0)</f>
        <v>PROGRAMA BLOQUEADOR SOLAR</v>
      </c>
      <c r="N107" s="16">
        <v>2</v>
      </c>
      <c r="O107" s="17">
        <v>3</v>
      </c>
      <c r="P107" s="17">
        <v>10</v>
      </c>
      <c r="Q107" s="24">
        <f t="shared" si="16"/>
        <v>6</v>
      </c>
      <c r="R107" s="24">
        <f t="shared" si="17"/>
        <v>60</v>
      </c>
      <c r="S107" s="29" t="str">
        <f t="shared" si="18"/>
        <v>M-6</v>
      </c>
      <c r="T107" s="30" t="str">
        <f t="shared" si="15"/>
        <v>III</v>
      </c>
      <c r="U107" s="31" t="str">
        <f t="shared" si="19"/>
        <v>Mejorable</v>
      </c>
      <c r="V107" s="115"/>
      <c r="W107" s="82" t="str">
        <f>VLOOKUP(H107,PELIGROS!A$2:G$445,6,0)</f>
        <v>CÁNCER</v>
      </c>
      <c r="X107" s="16"/>
      <c r="Y107" s="16"/>
      <c r="Z107" s="16"/>
      <c r="AA107" s="15"/>
      <c r="AB107" s="82" t="str">
        <f>VLOOKUP(H107,PELIGROS!A$2:G$445,7,0)</f>
        <v>N/A</v>
      </c>
      <c r="AC107" s="16" t="s">
        <v>1202</v>
      </c>
      <c r="AD107" s="91"/>
    </row>
    <row r="108" spans="1:30" ht="51" x14ac:dyDescent="0.25">
      <c r="A108" s="86"/>
      <c r="B108" s="86"/>
      <c r="C108" s="91"/>
      <c r="D108" s="110"/>
      <c r="E108" s="113"/>
      <c r="F108" s="113"/>
      <c r="G108" s="82" t="str">
        <f>VLOOKUP(H108,PELIGROS!A$1:G$445,2,0)</f>
        <v>GASES Y VAPORES</v>
      </c>
      <c r="H108" s="22" t="s">
        <v>250</v>
      </c>
      <c r="I108" s="22" t="s">
        <v>1381</v>
      </c>
      <c r="J108" s="82" t="str">
        <f>VLOOKUP(H108,[1]Hoja1!A$2:G$445,3,0)</f>
        <v xml:space="preserve"> LESIONES EN LA PIEL, IRRITACIÓN EN VÍAS  RESPIRATORIAS, MUERTE</v>
      </c>
      <c r="K108" s="16"/>
      <c r="L108" s="82" t="str">
        <f>VLOOKUP(H108,PELIGROS!A$2:G$445,4,0)</f>
        <v>Inspecciones planeadas e inspecciones no planeadas, procedimientos de programas de seguridad y salud en el trabajo</v>
      </c>
      <c r="M108" s="82" t="str">
        <f>VLOOKUP(H108,PELIGROS!A$2:G$445,5,0)</f>
        <v>EPP TAPABOCAS, CARETAS CON FILTROS</v>
      </c>
      <c r="N108" s="16">
        <v>2</v>
      </c>
      <c r="O108" s="17">
        <v>3</v>
      </c>
      <c r="P108" s="17">
        <v>25</v>
      </c>
      <c r="Q108" s="24">
        <f t="shared" si="16"/>
        <v>6</v>
      </c>
      <c r="R108" s="24">
        <f t="shared" si="17"/>
        <v>150</v>
      </c>
      <c r="S108" s="29" t="str">
        <f t="shared" si="18"/>
        <v>M-6</v>
      </c>
      <c r="T108" s="30" t="str">
        <f t="shared" si="15"/>
        <v>II</v>
      </c>
      <c r="U108" s="31" t="str">
        <f t="shared" si="19"/>
        <v>No Aceptable o Aceptable Con Control Especifico</v>
      </c>
      <c r="V108" s="115"/>
      <c r="W108" s="82" t="str">
        <f>VLOOKUP(H108,PELIGROS!A$2:G$445,6,0)</f>
        <v xml:space="preserve"> MUERTE</v>
      </c>
      <c r="X108" s="16"/>
      <c r="Y108" s="16"/>
      <c r="Z108" s="16"/>
      <c r="AA108" s="15"/>
      <c r="AB108" s="82" t="str">
        <f>VLOOKUP(H108,PELIGROS!A$2:G$445,7,0)</f>
        <v>USO Y MANEJO ADECUADO DE E.P.P.</v>
      </c>
      <c r="AC108" s="16"/>
      <c r="AD108" s="91"/>
    </row>
    <row r="109" spans="1:30" ht="36.75" customHeight="1" x14ac:dyDescent="0.25">
      <c r="A109" s="86"/>
      <c r="B109" s="86"/>
      <c r="C109" s="91"/>
      <c r="D109" s="110"/>
      <c r="E109" s="113"/>
      <c r="F109" s="113"/>
      <c r="G109" s="82" t="str">
        <f>VLOOKUP(H109,PELIGROS!A$1:G$445,2,0)</f>
        <v>CONCENTRACIÓN EN ACTIVIDADES DE ALTO DESEMPEÑO MENTAL</v>
      </c>
      <c r="H109" s="22" t="s">
        <v>72</v>
      </c>
      <c r="I109" s="22" t="s">
        <v>1372</v>
      </c>
      <c r="J109" s="82" t="str">
        <f>VLOOKUP(H109,[1]Hoja1!A$2:G$445,3,0)</f>
        <v>ESTRÉS, CEFALEA, IRRITABILIDAD</v>
      </c>
      <c r="K109" s="16"/>
      <c r="L109" s="82" t="str">
        <f>VLOOKUP(H109,PELIGROS!A$2:G$445,4,0)</f>
        <v>N/A</v>
      </c>
      <c r="M109" s="82" t="str">
        <f>VLOOKUP(H109,PELIGROS!A$2:G$445,5,0)</f>
        <v>PVE PSICOSOCIAL</v>
      </c>
      <c r="N109" s="16">
        <v>2</v>
      </c>
      <c r="O109" s="17">
        <v>2</v>
      </c>
      <c r="P109" s="17">
        <v>10</v>
      </c>
      <c r="Q109" s="24">
        <f t="shared" si="16"/>
        <v>4</v>
      </c>
      <c r="R109" s="24">
        <f t="shared" si="17"/>
        <v>40</v>
      </c>
      <c r="S109" s="29" t="str">
        <f t="shared" si="18"/>
        <v>B-4</v>
      </c>
      <c r="T109" s="30" t="str">
        <f t="shared" si="15"/>
        <v>III</v>
      </c>
      <c r="U109" s="31" t="str">
        <f t="shared" si="19"/>
        <v>Mejorable</v>
      </c>
      <c r="V109" s="115"/>
      <c r="W109" s="82" t="str">
        <f>VLOOKUP(H109,PELIGROS!A$2:G$445,6,0)</f>
        <v>ESTRÉS</v>
      </c>
      <c r="X109" s="16"/>
      <c r="Y109" s="16"/>
      <c r="Z109" s="16"/>
      <c r="AA109" s="15"/>
      <c r="AB109" s="82" t="str">
        <f>VLOOKUP(H109,PELIGROS!A$2:G$445,7,0)</f>
        <v>N/A</v>
      </c>
      <c r="AC109" s="88" t="s">
        <v>1203</v>
      </c>
      <c r="AD109" s="91"/>
    </row>
    <row r="110" spans="1:30" ht="36.75" customHeight="1" x14ac:dyDescent="0.25">
      <c r="A110" s="86"/>
      <c r="B110" s="86"/>
      <c r="C110" s="91"/>
      <c r="D110" s="110"/>
      <c r="E110" s="113"/>
      <c r="F110" s="113"/>
      <c r="G110" s="82" t="str">
        <f>VLOOKUP(H110,PELIGROS!A$1:G$445,2,0)</f>
        <v>NATURALEZA DE LA TAREA</v>
      </c>
      <c r="H110" s="22" t="s">
        <v>76</v>
      </c>
      <c r="I110" s="22" t="s">
        <v>1372</v>
      </c>
      <c r="J110" s="82" t="str">
        <f>VLOOKUP(H110,[1]Hoja1!A$2:G$445,3,0)</f>
        <v>ESTRÉS,  TRANSTORNOS DEL SUEÑO</v>
      </c>
      <c r="K110" s="16"/>
      <c r="L110" s="82" t="str">
        <f>VLOOKUP(H110,PELIGROS!A$2:G$445,4,0)</f>
        <v>N/A</v>
      </c>
      <c r="M110" s="82" t="str">
        <f>VLOOKUP(H110,PELIGROS!A$2:G$445,5,0)</f>
        <v>PVE PSICOSOCIAL</v>
      </c>
      <c r="N110" s="16">
        <v>2</v>
      </c>
      <c r="O110" s="17">
        <v>2</v>
      </c>
      <c r="P110" s="17">
        <v>10</v>
      </c>
      <c r="Q110" s="24">
        <f t="shared" si="16"/>
        <v>4</v>
      </c>
      <c r="R110" s="24">
        <f t="shared" si="17"/>
        <v>40</v>
      </c>
      <c r="S110" s="29" t="str">
        <f t="shared" si="18"/>
        <v>B-4</v>
      </c>
      <c r="T110" s="30" t="str">
        <f t="shared" si="15"/>
        <v>III</v>
      </c>
      <c r="U110" s="31" t="str">
        <f t="shared" si="19"/>
        <v>Mejorable</v>
      </c>
      <c r="V110" s="115"/>
      <c r="W110" s="82" t="str">
        <f>VLOOKUP(H110,PELIGROS!A$2:G$445,6,0)</f>
        <v>ESTRÉS</v>
      </c>
      <c r="X110" s="16"/>
      <c r="Y110" s="16"/>
      <c r="Z110" s="16"/>
      <c r="AA110" s="15"/>
      <c r="AB110" s="82" t="str">
        <f>VLOOKUP(H110,PELIGROS!A$2:G$445,7,0)</f>
        <v>N/A</v>
      </c>
      <c r="AC110" s="89"/>
      <c r="AD110" s="91"/>
    </row>
    <row r="111" spans="1:30" ht="89.25" x14ac:dyDescent="0.25">
      <c r="A111" s="86"/>
      <c r="B111" s="86"/>
      <c r="C111" s="91"/>
      <c r="D111" s="110"/>
      <c r="E111" s="113"/>
      <c r="F111" s="113"/>
      <c r="G111" s="82" t="str">
        <f>VLOOKUP(H111,PELIGROS!A$1:G$445,2,0)</f>
        <v>Forzadas, Prolongadas</v>
      </c>
      <c r="H111" s="22" t="s">
        <v>40</v>
      </c>
      <c r="I111" s="22" t="s">
        <v>1373</v>
      </c>
      <c r="J111" s="82" t="str">
        <f>VLOOKUP(H111,[1]Hoja1!A$2:G$445,3,0)</f>
        <v xml:space="preserve">Lesiones osteomusculares, lesiones osteoarticulares
</v>
      </c>
      <c r="K111" s="16"/>
      <c r="L111" s="82" t="str">
        <f>VLOOKUP(H111,PELIGROS!A$2:G$445,4,0)</f>
        <v>Inspecciones planeadas e inspecciones no planeadas, procedimientos de programas de seguridad y salud en el trabajo</v>
      </c>
      <c r="M111" s="82" t="str">
        <f>VLOOKUP(H111,PELIGROS!A$2:G$445,5,0)</f>
        <v>PVE Biomecánico, programa pausas activas, exámenes periódicos, recomendaciones, control de posturas</v>
      </c>
      <c r="N111" s="16">
        <v>2</v>
      </c>
      <c r="O111" s="17">
        <v>3</v>
      </c>
      <c r="P111" s="17">
        <v>25</v>
      </c>
      <c r="Q111" s="24">
        <f t="shared" si="16"/>
        <v>6</v>
      </c>
      <c r="R111" s="24">
        <f t="shared" si="17"/>
        <v>150</v>
      </c>
      <c r="S111" s="29" t="str">
        <f t="shared" si="18"/>
        <v>M-6</v>
      </c>
      <c r="T111" s="30" t="str">
        <f t="shared" si="15"/>
        <v>II</v>
      </c>
      <c r="U111" s="31" t="str">
        <f t="shared" si="19"/>
        <v>No Aceptable o Aceptable Con Control Especifico</v>
      </c>
      <c r="V111" s="115"/>
      <c r="W111" s="82" t="str">
        <f>VLOOKUP(H111,PELIGROS!A$2:G$445,6,0)</f>
        <v>Enfermedades Osteomusculares</v>
      </c>
      <c r="X111" s="16"/>
      <c r="Y111" s="16"/>
      <c r="Z111" s="16"/>
      <c r="AA111" s="15"/>
      <c r="AB111" s="82" t="str">
        <f>VLOOKUP(H111,PELIGROS!A$2:G$445,7,0)</f>
        <v>Prevención en lesiones osteomusculares, líderes de pausas activas</v>
      </c>
      <c r="AC111" s="16" t="s">
        <v>1225</v>
      </c>
      <c r="AD111" s="91"/>
    </row>
    <row r="112" spans="1:30" ht="38.25" x14ac:dyDescent="0.25">
      <c r="A112" s="86"/>
      <c r="B112" s="86"/>
      <c r="C112" s="91"/>
      <c r="D112" s="110"/>
      <c r="E112" s="113"/>
      <c r="F112" s="113"/>
      <c r="G112" s="82" t="str">
        <f>VLOOKUP(H112,PELIGROS!A$1:G$445,2,0)</f>
        <v>Movimientos repetitivos, Miembros Superiores</v>
      </c>
      <c r="H112" s="22" t="s">
        <v>47</v>
      </c>
      <c r="I112" s="22" t="s">
        <v>1373</v>
      </c>
      <c r="J112" s="82" t="str">
        <f>VLOOKUP(H112,[1]Hoja1!A$2:G$445,3,0)</f>
        <v>Lesiones Musculoesqueléticas</v>
      </c>
      <c r="K112" s="16"/>
      <c r="L112" s="82" t="str">
        <f>VLOOKUP(H112,PELIGROS!A$2:G$445,4,0)</f>
        <v>N/A</v>
      </c>
      <c r="M112" s="82" t="str">
        <f>VLOOKUP(H112,PELIGROS!A$2:G$445,5,0)</f>
        <v>PVE BIomécanico, programa pausas activas, examenes periódicos, recomendaicones, control de posturas</v>
      </c>
      <c r="N112" s="16">
        <v>2</v>
      </c>
      <c r="O112" s="17">
        <v>2</v>
      </c>
      <c r="P112" s="17">
        <v>25</v>
      </c>
      <c r="Q112" s="24">
        <f t="shared" si="16"/>
        <v>4</v>
      </c>
      <c r="R112" s="24">
        <f t="shared" si="17"/>
        <v>100</v>
      </c>
      <c r="S112" s="29" t="str">
        <f t="shared" si="18"/>
        <v>B-4</v>
      </c>
      <c r="T112" s="30" t="str">
        <f t="shared" si="15"/>
        <v>III</v>
      </c>
      <c r="U112" s="31" t="str">
        <f t="shared" si="19"/>
        <v>Mejorable</v>
      </c>
      <c r="V112" s="115"/>
      <c r="W112" s="82" t="str">
        <f>VLOOKUP(H112,PELIGROS!A$2:G$445,6,0)</f>
        <v>Enfermedades musculoesqueleticas</v>
      </c>
      <c r="X112" s="16"/>
      <c r="Y112" s="16"/>
      <c r="Z112" s="16"/>
      <c r="AA112" s="15"/>
      <c r="AB112" s="82" t="str">
        <f>VLOOKUP(H112,PELIGROS!A$2:G$445,7,0)</f>
        <v>Prevención en lesiones osteomusculares, líderes de pausas activas</v>
      </c>
      <c r="AC112" s="16" t="s">
        <v>1233</v>
      </c>
      <c r="AD112" s="91"/>
    </row>
    <row r="113" spans="1:30" ht="51" x14ac:dyDescent="0.25">
      <c r="A113" s="86"/>
      <c r="B113" s="86"/>
      <c r="C113" s="91"/>
      <c r="D113" s="110"/>
      <c r="E113" s="113"/>
      <c r="F113" s="113"/>
      <c r="G113" s="82" t="str">
        <f>VLOOKUP(H113,PELIGROS!A$1:G$445,2,0)</f>
        <v>Atropellamiento, Envestir</v>
      </c>
      <c r="H113" s="22" t="s">
        <v>1187</v>
      </c>
      <c r="I113" s="22" t="s">
        <v>1374</v>
      </c>
      <c r="J113" s="82" t="str">
        <f>VLOOKUP(H113,[1]Hoja1!A$2:G$445,3,0)</f>
        <v>Lesiones, pérdidas materiales, muerte</v>
      </c>
      <c r="K113" s="16"/>
      <c r="L113" s="82" t="str">
        <f>VLOOKUP(H113,PELIGROS!A$2:G$445,4,0)</f>
        <v>Inspecciones planeadas e inspecciones no planeadas, procedimientos de programas de seguridad y salud en el trabajo</v>
      </c>
      <c r="M113" s="82" t="str">
        <f>VLOOKUP(H113,PELIGROS!A$2:G$445,5,0)</f>
        <v>Programa de seguridad vial, señalización</v>
      </c>
      <c r="N113" s="16">
        <v>2</v>
      </c>
      <c r="O113" s="17">
        <v>3</v>
      </c>
      <c r="P113" s="17">
        <v>60</v>
      </c>
      <c r="Q113" s="24">
        <f t="shared" si="16"/>
        <v>6</v>
      </c>
      <c r="R113" s="24">
        <f t="shared" si="17"/>
        <v>360</v>
      </c>
      <c r="S113" s="29" t="str">
        <f t="shared" si="18"/>
        <v>M-6</v>
      </c>
      <c r="T113" s="30" t="str">
        <f t="shared" si="15"/>
        <v>II</v>
      </c>
      <c r="U113" s="31" t="str">
        <f t="shared" si="19"/>
        <v>No Aceptable o Aceptable Con Control Especifico</v>
      </c>
      <c r="V113" s="115"/>
      <c r="W113" s="82" t="str">
        <f>VLOOKUP(H113,PELIGROS!A$2:G$445,6,0)</f>
        <v>Muerte</v>
      </c>
      <c r="X113" s="16"/>
      <c r="Y113" s="16"/>
      <c r="Z113" s="16"/>
      <c r="AA113" s="15"/>
      <c r="AB113" s="82" t="str">
        <f>VLOOKUP(H113,PELIGROS!A$2:G$445,7,0)</f>
        <v>Seguridad vial y manejo defensivo, aseguramiento de áreas de trabajo</v>
      </c>
      <c r="AC113" s="16" t="s">
        <v>1205</v>
      </c>
      <c r="AD113" s="91"/>
    </row>
    <row r="114" spans="1:30" ht="63.75" x14ac:dyDescent="0.25">
      <c r="A114" s="86"/>
      <c r="B114" s="86"/>
      <c r="C114" s="91"/>
      <c r="D114" s="110"/>
      <c r="E114" s="113"/>
      <c r="F114" s="113"/>
      <c r="G114" s="82" t="str">
        <f>VLOOKUP(H114,PELIGROS!A$1:G$445,2,0)</f>
        <v>Herramientas Manuales</v>
      </c>
      <c r="H114" s="22" t="s">
        <v>606</v>
      </c>
      <c r="I114" s="22" t="s">
        <v>1374</v>
      </c>
      <c r="J114" s="82" t="str">
        <f>VLOOKUP(H114,[1]Hoja1!A$2:G$445,3,0)</f>
        <v>Quemaduras, contusiones y lesiones</v>
      </c>
      <c r="K114" s="16"/>
      <c r="L114" s="82" t="str">
        <f>VLOOKUP(H114,PELIGROS!A$2:G$445,4,0)</f>
        <v>Inspecciones planeadas e inspecciones no planeadas, procedimientos de programas de seguridad y salud en el trabajo</v>
      </c>
      <c r="M114" s="82" t="str">
        <f>VLOOKUP(H114,PELIGROS!A$2:G$445,5,0)</f>
        <v>E.P.P.</v>
      </c>
      <c r="N114" s="16">
        <v>2</v>
      </c>
      <c r="O114" s="17">
        <v>3</v>
      </c>
      <c r="P114" s="17">
        <v>25</v>
      </c>
      <c r="Q114" s="24">
        <f t="shared" si="16"/>
        <v>6</v>
      </c>
      <c r="R114" s="24">
        <f t="shared" si="17"/>
        <v>150</v>
      </c>
      <c r="S114" s="29" t="str">
        <f t="shared" si="18"/>
        <v>M-6</v>
      </c>
      <c r="T114" s="30" t="str">
        <f t="shared" si="15"/>
        <v>II</v>
      </c>
      <c r="U114" s="31" t="str">
        <f t="shared" si="19"/>
        <v>No Aceptable o Aceptable Con Control Especifico</v>
      </c>
      <c r="V114" s="115"/>
      <c r="W114" s="82" t="str">
        <f>VLOOKUP(H114,PELIGROS!A$2:G$445,6,0)</f>
        <v>Amputación</v>
      </c>
      <c r="X114" s="16"/>
      <c r="Y114" s="16"/>
      <c r="Z114" s="16"/>
      <c r="AA114" s="15"/>
      <c r="AB114" s="82" t="str">
        <f>VLOOKUP(H114,PELIGROS!A$2:G$445,7,0)</f>
        <v xml:space="preserve">
Uso y manejo adecuado de E.P.P., uso y manejo adecuado de herramientas manuales y/o máqinas y equipos</v>
      </c>
      <c r="AC114" s="16" t="s">
        <v>1234</v>
      </c>
      <c r="AD114" s="91"/>
    </row>
    <row r="115" spans="1:30" ht="89.25" x14ac:dyDescent="0.25">
      <c r="A115" s="86"/>
      <c r="B115" s="86"/>
      <c r="C115" s="91"/>
      <c r="D115" s="110"/>
      <c r="E115" s="113"/>
      <c r="F115" s="113"/>
      <c r="G115" s="82" t="str">
        <f>VLOOKUP(H115,PELIGROS!A$1:G$445,2,0)</f>
        <v>MANTENIMIENTO DE PUENTE GRUAS, LIMPIEZA DE CANALES, MANTENIMIENTO DE INSTALACIONES LOCATIVAS, MANTENIMIENTO Y REPARACIÓN DE POZOS</v>
      </c>
      <c r="H115" s="22" t="s">
        <v>624</v>
      </c>
      <c r="I115" s="22" t="s">
        <v>1374</v>
      </c>
      <c r="J115" s="82" t="str">
        <f>VLOOKUP(H115,[1]Hoja1!A$2:G$445,3,0)</f>
        <v>LESIONES, FRACTURAS, MUERTE</v>
      </c>
      <c r="K115" s="16"/>
      <c r="L115" s="82" t="str">
        <f>VLOOKUP(H115,PELIGROS!A$2:G$445,4,0)</f>
        <v>Inspecciones planeadas e inspecciones no planeadas, procedimientos de programas de seguridad y salud en el trabajo</v>
      </c>
      <c r="M115" s="82" t="str">
        <f>VLOOKUP(H115,PELIGROS!A$2:G$445,5,0)</f>
        <v>EPP</v>
      </c>
      <c r="N115" s="16">
        <v>2</v>
      </c>
      <c r="O115" s="17">
        <v>2</v>
      </c>
      <c r="P115" s="17">
        <v>100</v>
      </c>
      <c r="Q115" s="24">
        <f t="shared" ref="Q115" si="30">N115*O115</f>
        <v>4</v>
      </c>
      <c r="R115" s="24">
        <f t="shared" ref="R115" si="31">P115*Q115</f>
        <v>400</v>
      </c>
      <c r="S115" s="29" t="str">
        <f t="shared" ref="S115" si="32">IF(Q115=40,"MA-40",IF(Q115=30,"MA-30",IF(Q115=20,"A-20",IF(Q115=10,"A-10",IF(Q115=24,"MA-24",IF(Q115=18,"A-18",IF(Q115=12,"A-12",IF(Q115=6,"M-6",IF(Q115=8,"M-8",IF(Q115=6,"M-6",IF(Q115=4,"B-4",IF(Q115=2,"B-2",))))))))))))</f>
        <v>B-4</v>
      </c>
      <c r="T115" s="30" t="str">
        <f t="shared" ref="T115" si="33">IF(R115&lt;=20,"IV",IF(R115&lt;=120,"III",IF(R115&lt;=500,"II",IF(R115&lt;=4000,"I"))))</f>
        <v>II</v>
      </c>
      <c r="U115" s="31" t="str">
        <f t="shared" ref="U115" si="34">IF(T115=0,"",IF(T115="IV","Aceptable",IF(T115="III","Mejorable",IF(T115="II","No Aceptable o Aceptable Con Control Especifico",IF(T115="I","No Aceptable","")))))</f>
        <v>No Aceptable o Aceptable Con Control Especifico</v>
      </c>
      <c r="V115" s="115"/>
      <c r="W115" s="82" t="str">
        <f>VLOOKUP(H115,PELIGROS!A$2:G$445,6,0)</f>
        <v>MUERTE</v>
      </c>
      <c r="X115" s="16"/>
      <c r="Y115" s="16"/>
      <c r="Z115" s="16"/>
      <c r="AA115" s="15"/>
      <c r="AB115" s="82" t="str">
        <f>VLOOKUP(H115,PELIGROS!A$2:G$445,7,0)</f>
        <v>CERTIFICACIÓN Y/O ENTRENAMIENTO EN TRABAJO SEGURO EN ALTURAS; DILGENCIAMIENTO DE PERMISO DE TRABAJO; USO Y MANEJO ADECUADO DE E.P.P.; ARME Y DESARME DE ANDAMIOS</v>
      </c>
      <c r="AC115" s="16"/>
      <c r="AD115" s="91"/>
    </row>
    <row r="116" spans="1:30" ht="63.75" x14ac:dyDescent="0.25">
      <c r="A116" s="86"/>
      <c r="B116" s="86"/>
      <c r="C116" s="91"/>
      <c r="D116" s="110"/>
      <c r="E116" s="113"/>
      <c r="F116" s="113"/>
      <c r="G116" s="82" t="str">
        <f>VLOOKUP(H116,PELIGROS!A$1:G$445,2,0)</f>
        <v>Atraco, golpiza, atentados y secuestrados</v>
      </c>
      <c r="H116" s="22" t="s">
        <v>57</v>
      </c>
      <c r="I116" s="22" t="s">
        <v>1374</v>
      </c>
      <c r="J116" s="82" t="str">
        <f>VLOOKUP(H116,[1]Hoja1!A$2:G$445,3,0)</f>
        <v>Estrés, golpes, Secuestros</v>
      </c>
      <c r="K116" s="16"/>
      <c r="L116" s="82" t="str">
        <f>VLOOKUP(H116,PELIGROS!A$2:G$445,4,0)</f>
        <v>Inspecciones planeadas e inspecciones no planeadas, procedimientos de programas de seguridad y salud en el trabajo</v>
      </c>
      <c r="M116" s="82" t="str">
        <f>VLOOKUP(H116,PELIGROS!A$2:G$445,5,0)</f>
        <v xml:space="preserve">Uniformes Corporativos, Caquetas corporativas, Carnetización
</v>
      </c>
      <c r="N116" s="16">
        <v>2</v>
      </c>
      <c r="O116" s="17">
        <v>3</v>
      </c>
      <c r="P116" s="17">
        <v>60</v>
      </c>
      <c r="Q116" s="24">
        <f t="shared" si="16"/>
        <v>6</v>
      </c>
      <c r="R116" s="24">
        <f t="shared" si="17"/>
        <v>360</v>
      </c>
      <c r="S116" s="29" t="str">
        <f t="shared" si="18"/>
        <v>M-6</v>
      </c>
      <c r="T116" s="30" t="str">
        <f t="shared" si="15"/>
        <v>II</v>
      </c>
      <c r="U116" s="31" t="str">
        <f t="shared" si="19"/>
        <v>No Aceptable o Aceptable Con Control Especifico</v>
      </c>
      <c r="V116" s="115"/>
      <c r="W116" s="82" t="str">
        <f>VLOOKUP(H116,PELIGROS!A$2:G$445,6,0)</f>
        <v>Secuestros</v>
      </c>
      <c r="X116" s="16"/>
      <c r="Y116" s="16"/>
      <c r="Z116" s="16"/>
      <c r="AA116" s="15"/>
      <c r="AB116" s="82" t="str">
        <f>VLOOKUP(H116,PELIGROS!A$2:G$445,7,0)</f>
        <v>N/A</v>
      </c>
      <c r="AC116" s="16" t="s">
        <v>1207</v>
      </c>
      <c r="AD116" s="91"/>
    </row>
    <row r="117" spans="1:30" ht="51.75" thickBot="1" x14ac:dyDescent="0.3">
      <c r="A117" s="87"/>
      <c r="B117" s="87"/>
      <c r="C117" s="108"/>
      <c r="D117" s="111"/>
      <c r="E117" s="114"/>
      <c r="F117" s="114"/>
      <c r="G117" s="82" t="str">
        <f>VLOOKUP(H117,PELIGROS!A$1:G$445,2,0)</f>
        <v>SISMOS, INCENDIOS, INUNDACIONES, TERREMOTOS, VENDAVALES, DERRUMBE</v>
      </c>
      <c r="H117" s="22" t="s">
        <v>62</v>
      </c>
      <c r="I117" s="22" t="s">
        <v>1375</v>
      </c>
      <c r="J117" s="82" t="str">
        <f>VLOOKUP(H117,[1]Hoja1!A$2:G$445,3,0)</f>
        <v>SISMOS, INCENDIOS, INUNDACIONES, TERREMOTOS, VENDAVALES</v>
      </c>
      <c r="K117" s="16"/>
      <c r="L117" s="82" t="str">
        <f>VLOOKUP(H117,PELIGROS!A$2:G$445,4,0)</f>
        <v>Inspecciones planeadas e inspecciones no planeadas, procedimientos de programas de seguridad y salud en el trabajo</v>
      </c>
      <c r="M117" s="82" t="str">
        <f>VLOOKUP(H117,PELIGROS!A$2:G$445,5,0)</f>
        <v>BRIGADAS DE EMERGENCIAS</v>
      </c>
      <c r="N117" s="16">
        <v>2</v>
      </c>
      <c r="O117" s="17">
        <v>1</v>
      </c>
      <c r="P117" s="17">
        <v>100</v>
      </c>
      <c r="Q117" s="24">
        <f t="shared" si="16"/>
        <v>2</v>
      </c>
      <c r="R117" s="24">
        <f t="shared" si="17"/>
        <v>200</v>
      </c>
      <c r="S117" s="29" t="str">
        <f t="shared" si="18"/>
        <v>B-2</v>
      </c>
      <c r="T117" s="30" t="str">
        <f t="shared" si="15"/>
        <v>II</v>
      </c>
      <c r="U117" s="31" t="str">
        <f t="shared" si="19"/>
        <v>No Aceptable o Aceptable Con Control Especifico</v>
      </c>
      <c r="V117" s="89"/>
      <c r="W117" s="82" t="str">
        <f>VLOOKUP(H117,PELIGROS!A$2:G$445,6,0)</f>
        <v>MUERTE</v>
      </c>
      <c r="X117" s="16"/>
      <c r="Y117" s="16"/>
      <c r="Z117" s="16"/>
      <c r="AA117" s="15"/>
      <c r="AB117" s="82" t="str">
        <f>VLOOKUP(H117,PELIGROS!A$2:G$445,7,0)</f>
        <v>ENTRENAMIENTO DE LA BRIGADA; DIVULGACIÓN DE PLAN DE EMERGENCIA</v>
      </c>
      <c r="AC117" s="16" t="s">
        <v>1209</v>
      </c>
      <c r="AD117" s="92"/>
    </row>
    <row r="119" spans="1:30" ht="13.5" thickBot="1" x14ac:dyDescent="0.3"/>
    <row r="120" spans="1:30" ht="15.75" customHeight="1" thickBot="1" x14ac:dyDescent="0.3">
      <c r="A120" s="138" t="s">
        <v>1193</v>
      </c>
      <c r="B120" s="138"/>
      <c r="C120" s="138"/>
      <c r="D120" s="138"/>
      <c r="E120" s="138"/>
      <c r="F120" s="138"/>
      <c r="G120" s="138"/>
    </row>
    <row r="121" spans="1:30" ht="15.75" customHeight="1" thickBot="1" x14ac:dyDescent="0.3">
      <c r="A121" s="130" t="s">
        <v>1194</v>
      </c>
      <c r="B121" s="130"/>
      <c r="C121" s="130"/>
      <c r="D121" s="139" t="s">
        <v>1195</v>
      </c>
      <c r="E121" s="139"/>
      <c r="F121" s="139"/>
      <c r="G121" s="139"/>
    </row>
    <row r="122" spans="1:30" ht="15.75" customHeight="1" x14ac:dyDescent="0.25">
      <c r="A122" s="127" t="s">
        <v>1400</v>
      </c>
      <c r="B122" s="128"/>
      <c r="C122" s="129"/>
      <c r="D122" s="137" t="s">
        <v>1247</v>
      </c>
      <c r="E122" s="137"/>
      <c r="F122" s="137"/>
      <c r="G122" s="137"/>
    </row>
    <row r="123" spans="1:30" ht="15.75" customHeight="1" x14ac:dyDescent="0.25">
      <c r="A123" s="154" t="s">
        <v>1222</v>
      </c>
      <c r="B123" s="155"/>
      <c r="C123" s="156"/>
      <c r="D123" s="157" t="s">
        <v>1250</v>
      </c>
      <c r="E123" s="157"/>
      <c r="F123" s="157"/>
      <c r="G123" s="157"/>
    </row>
    <row r="124" spans="1:30" ht="15" customHeight="1" x14ac:dyDescent="0.25">
      <c r="A124" s="154" t="s">
        <v>1222</v>
      </c>
      <c r="B124" s="155"/>
      <c r="C124" s="156"/>
      <c r="D124" s="157" t="s">
        <v>1249</v>
      </c>
      <c r="E124" s="157"/>
      <c r="F124" s="157"/>
      <c r="G124" s="157"/>
    </row>
    <row r="125" spans="1:30" ht="15" customHeight="1" x14ac:dyDescent="0.25">
      <c r="A125" s="154" t="s">
        <v>1222</v>
      </c>
      <c r="B125" s="155"/>
      <c r="C125" s="156"/>
      <c r="D125" s="157" t="s">
        <v>1251</v>
      </c>
      <c r="E125" s="157"/>
      <c r="F125" s="157"/>
      <c r="G125" s="157"/>
    </row>
    <row r="126" spans="1:30" ht="15" customHeight="1" x14ac:dyDescent="0.25">
      <c r="A126" s="154" t="s">
        <v>1222</v>
      </c>
      <c r="B126" s="155"/>
      <c r="C126" s="156"/>
      <c r="D126" s="157" t="s">
        <v>1253</v>
      </c>
      <c r="E126" s="157"/>
      <c r="F126" s="157"/>
      <c r="G126" s="157"/>
    </row>
    <row r="127" spans="1:30" ht="15" customHeight="1" x14ac:dyDescent="0.25">
      <c r="A127" s="154" t="s">
        <v>1222</v>
      </c>
      <c r="B127" s="155"/>
      <c r="C127" s="156"/>
      <c r="D127" s="157" t="s">
        <v>1254</v>
      </c>
      <c r="E127" s="157"/>
      <c r="F127" s="157"/>
      <c r="G127" s="157"/>
    </row>
    <row r="128" spans="1:30" ht="15" customHeight="1" x14ac:dyDescent="0.25">
      <c r="A128" s="124" t="s">
        <v>1400</v>
      </c>
      <c r="B128" s="125"/>
      <c r="C128" s="126"/>
      <c r="D128" s="137" t="s">
        <v>1255</v>
      </c>
      <c r="E128" s="137"/>
      <c r="F128" s="137"/>
      <c r="G128" s="137"/>
    </row>
    <row r="129" spans="1:7" ht="15" customHeight="1" x14ac:dyDescent="0.25">
      <c r="A129" s="154" t="s">
        <v>1222</v>
      </c>
      <c r="B129" s="155"/>
      <c r="C129" s="156"/>
      <c r="D129" s="157" t="s">
        <v>1257</v>
      </c>
      <c r="E129" s="157"/>
      <c r="F129" s="157"/>
      <c r="G129" s="157"/>
    </row>
    <row r="130" spans="1:7" ht="15" customHeight="1" x14ac:dyDescent="0.25">
      <c r="A130" s="154" t="s">
        <v>1222</v>
      </c>
      <c r="B130" s="155"/>
      <c r="C130" s="156"/>
      <c r="D130" s="157" t="s">
        <v>1259</v>
      </c>
      <c r="E130" s="157"/>
      <c r="F130" s="157"/>
      <c r="G130" s="157"/>
    </row>
    <row r="131" spans="1:7" ht="15" customHeight="1" x14ac:dyDescent="0.25">
      <c r="A131" s="124" t="s">
        <v>1400</v>
      </c>
      <c r="B131" s="125"/>
      <c r="C131" s="126"/>
      <c r="D131" s="137" t="s">
        <v>1260</v>
      </c>
      <c r="E131" s="137"/>
      <c r="F131" s="137"/>
      <c r="G131" s="137"/>
    </row>
    <row r="132" spans="1:7" ht="15.75" customHeight="1" x14ac:dyDescent="0.25">
      <c r="A132" s="154" t="s">
        <v>1222</v>
      </c>
      <c r="B132" s="155"/>
      <c r="C132" s="156"/>
      <c r="D132" s="157" t="s">
        <v>1262</v>
      </c>
      <c r="E132" s="157"/>
      <c r="F132" s="157"/>
      <c r="G132" s="157"/>
    </row>
    <row r="133" spans="1:7" ht="15" customHeight="1" x14ac:dyDescent="0.25">
      <c r="A133" s="154" t="s">
        <v>1222</v>
      </c>
      <c r="B133" s="155"/>
      <c r="C133" s="156"/>
      <c r="D133" s="157" t="s">
        <v>1263</v>
      </c>
      <c r="E133" s="157"/>
      <c r="F133" s="157"/>
      <c r="G133" s="157"/>
    </row>
    <row r="134" spans="1:7" ht="15" customHeight="1" x14ac:dyDescent="0.25">
      <c r="A134" s="124" t="s">
        <v>1400</v>
      </c>
      <c r="B134" s="125"/>
      <c r="C134" s="126"/>
      <c r="D134" s="137" t="s">
        <v>1269</v>
      </c>
      <c r="E134" s="137"/>
      <c r="F134" s="137"/>
      <c r="G134" s="137"/>
    </row>
    <row r="135" spans="1:7" ht="15" customHeight="1" x14ac:dyDescent="0.25">
      <c r="A135" s="154" t="s">
        <v>1222</v>
      </c>
      <c r="B135" s="155"/>
      <c r="C135" s="156"/>
      <c r="D135" s="154" t="s">
        <v>1264</v>
      </c>
      <c r="E135" s="155"/>
      <c r="F135" s="155"/>
      <c r="G135" s="156"/>
    </row>
    <row r="136" spans="1:7" ht="15" customHeight="1" x14ac:dyDescent="0.25">
      <c r="A136" s="154" t="s">
        <v>1222</v>
      </c>
      <c r="B136" s="155"/>
      <c r="C136" s="156"/>
      <c r="D136" s="157" t="s">
        <v>1266</v>
      </c>
      <c r="E136" s="157"/>
      <c r="F136" s="157"/>
      <c r="G136" s="157"/>
    </row>
    <row r="137" spans="1:7" ht="15.75" customHeight="1" x14ac:dyDescent="0.25">
      <c r="A137" s="154" t="s">
        <v>1222</v>
      </c>
      <c r="B137" s="155"/>
      <c r="C137" s="156"/>
      <c r="D137" s="157" t="s">
        <v>1268</v>
      </c>
      <c r="E137" s="157"/>
      <c r="F137" s="157"/>
      <c r="G137" s="157"/>
    </row>
    <row r="138" spans="1:7" ht="15.75" customHeight="1" x14ac:dyDescent="0.25">
      <c r="A138" s="124" t="s">
        <v>1400</v>
      </c>
      <c r="B138" s="125"/>
      <c r="C138" s="126"/>
      <c r="D138" s="137" t="s">
        <v>1270</v>
      </c>
      <c r="E138" s="137"/>
      <c r="F138" s="137"/>
      <c r="G138" s="137"/>
    </row>
    <row r="139" spans="1:7" ht="15" customHeight="1" x14ac:dyDescent="0.25">
      <c r="A139" s="154" t="s">
        <v>1222</v>
      </c>
      <c r="B139" s="155"/>
      <c r="C139" s="156"/>
      <c r="D139" s="157" t="s">
        <v>1272</v>
      </c>
      <c r="E139" s="157"/>
      <c r="F139" s="157"/>
      <c r="G139" s="157"/>
    </row>
    <row r="140" spans="1:7" ht="15" customHeight="1" x14ac:dyDescent="0.25">
      <c r="A140" s="154" t="s">
        <v>1222</v>
      </c>
      <c r="B140" s="155"/>
      <c r="C140" s="156"/>
      <c r="D140" s="157" t="s">
        <v>1271</v>
      </c>
      <c r="E140" s="157"/>
      <c r="F140" s="157"/>
      <c r="G140" s="157"/>
    </row>
    <row r="141" spans="1:7" ht="15" customHeight="1" x14ac:dyDescent="0.25">
      <c r="A141" s="124" t="s">
        <v>1400</v>
      </c>
      <c r="B141" s="125"/>
      <c r="C141" s="126"/>
      <c r="D141" s="137" t="s">
        <v>1273</v>
      </c>
      <c r="E141" s="137"/>
      <c r="F141" s="137"/>
      <c r="G141" s="137"/>
    </row>
    <row r="142" spans="1:7" ht="15.75" customHeight="1" x14ac:dyDescent="0.25">
      <c r="A142" s="154" t="s">
        <v>1222</v>
      </c>
      <c r="B142" s="155"/>
      <c r="C142" s="156"/>
      <c r="D142" s="157" t="s">
        <v>1277</v>
      </c>
      <c r="E142" s="157"/>
      <c r="F142" s="157"/>
      <c r="G142" s="157"/>
    </row>
    <row r="143" spans="1:7" ht="15" customHeight="1" x14ac:dyDescent="0.25">
      <c r="A143" s="154" t="s">
        <v>1222</v>
      </c>
      <c r="B143" s="155"/>
      <c r="C143" s="156"/>
      <c r="D143" s="157" t="s">
        <v>1278</v>
      </c>
      <c r="E143" s="157"/>
      <c r="F143" s="157"/>
      <c r="G143" s="157"/>
    </row>
    <row r="144" spans="1:7" ht="15.75" customHeight="1" x14ac:dyDescent="0.25">
      <c r="A144" s="124" t="s">
        <v>1400</v>
      </c>
      <c r="B144" s="125"/>
      <c r="C144" s="126"/>
      <c r="D144" s="137" t="s">
        <v>1279</v>
      </c>
      <c r="E144" s="137"/>
      <c r="F144" s="137"/>
      <c r="G144" s="137"/>
    </row>
    <row r="145" spans="1:7" ht="15.75" customHeight="1" x14ac:dyDescent="0.25">
      <c r="A145" s="154" t="s">
        <v>1222</v>
      </c>
      <c r="B145" s="155"/>
      <c r="C145" s="156"/>
      <c r="D145" s="157" t="s">
        <v>1280</v>
      </c>
      <c r="E145" s="157"/>
      <c r="F145" s="157"/>
      <c r="G145" s="157"/>
    </row>
    <row r="146" spans="1:7" ht="15" customHeight="1" x14ac:dyDescent="0.25">
      <c r="A146" s="154" t="s">
        <v>1222</v>
      </c>
      <c r="B146" s="155"/>
      <c r="C146" s="156"/>
      <c r="D146" s="157" t="s">
        <v>1281</v>
      </c>
      <c r="E146" s="157"/>
      <c r="F146" s="157"/>
      <c r="G146" s="157"/>
    </row>
    <row r="147" spans="1:7" ht="15.75" customHeight="1" x14ac:dyDescent="0.25">
      <c r="A147" s="154" t="s">
        <v>1222</v>
      </c>
      <c r="B147" s="155"/>
      <c r="C147" s="156"/>
      <c r="D147" s="157" t="s">
        <v>1282</v>
      </c>
      <c r="E147" s="157"/>
      <c r="F147" s="157"/>
      <c r="G147" s="157"/>
    </row>
    <row r="148" spans="1:7" ht="15" customHeight="1" x14ac:dyDescent="0.25">
      <c r="A148" s="124" t="s">
        <v>1400</v>
      </c>
      <c r="B148" s="125"/>
      <c r="C148" s="126"/>
      <c r="D148" s="137" t="s">
        <v>1283</v>
      </c>
      <c r="E148" s="137"/>
      <c r="F148" s="137"/>
      <c r="G148" s="137"/>
    </row>
    <row r="149" spans="1:7" ht="15.75" customHeight="1" x14ac:dyDescent="0.25">
      <c r="A149" s="154" t="s">
        <v>1376</v>
      </c>
      <c r="B149" s="122"/>
      <c r="C149" s="123"/>
      <c r="D149" s="137" t="s">
        <v>1386</v>
      </c>
      <c r="E149" s="137"/>
      <c r="F149" s="137"/>
      <c r="G149" s="137"/>
    </row>
    <row r="150" spans="1:7" ht="15.75" customHeight="1" x14ac:dyDescent="0.25">
      <c r="A150" s="154" t="s">
        <v>1376</v>
      </c>
      <c r="B150" s="122"/>
      <c r="C150" s="123"/>
      <c r="D150" s="137" t="s">
        <v>1387</v>
      </c>
      <c r="E150" s="137"/>
      <c r="F150" s="137"/>
      <c r="G150" s="137"/>
    </row>
    <row r="151" spans="1:7" ht="15.75" customHeight="1" x14ac:dyDescent="0.25">
      <c r="A151" s="124" t="s">
        <v>1376</v>
      </c>
      <c r="B151" s="125"/>
      <c r="C151" s="126"/>
      <c r="D151" s="137" t="s">
        <v>1388</v>
      </c>
      <c r="E151" s="137"/>
      <c r="F151" s="137"/>
      <c r="G151" s="137"/>
    </row>
    <row r="152" spans="1:7" ht="15.75" customHeight="1" x14ac:dyDescent="0.25">
      <c r="A152" s="124" t="s">
        <v>1376</v>
      </c>
      <c r="B152" s="125"/>
      <c r="C152" s="126"/>
      <c r="D152" s="137" t="s">
        <v>1389</v>
      </c>
      <c r="E152" s="137"/>
      <c r="F152" s="137"/>
      <c r="G152" s="137"/>
    </row>
    <row r="153" spans="1:7" ht="15.75" customHeight="1" x14ac:dyDescent="0.25">
      <c r="A153" s="124" t="s">
        <v>1376</v>
      </c>
      <c r="B153" s="125"/>
      <c r="C153" s="126"/>
      <c r="D153" s="137" t="s">
        <v>1385</v>
      </c>
      <c r="E153" s="137"/>
      <c r="F153" s="137"/>
      <c r="G153" s="137"/>
    </row>
    <row r="154" spans="1:7" ht="15.75" customHeight="1" x14ac:dyDescent="0.25">
      <c r="A154" s="124" t="s">
        <v>1383</v>
      </c>
      <c r="B154" s="125"/>
      <c r="C154" s="126"/>
      <c r="D154" s="137" t="s">
        <v>1384</v>
      </c>
      <c r="E154" s="137"/>
      <c r="F154" s="137"/>
      <c r="G154" s="137"/>
    </row>
    <row r="155" spans="1:7" ht="15.75" customHeight="1" thickBot="1" x14ac:dyDescent="0.3">
      <c r="A155" s="118"/>
      <c r="B155" s="119"/>
      <c r="C155" s="120"/>
      <c r="D155" s="117"/>
      <c r="E155" s="117"/>
      <c r="F155" s="117"/>
      <c r="G155" s="117"/>
    </row>
  </sheetData>
  <dataConsolidate/>
  <mergeCells count="149">
    <mergeCell ref="N8:T9"/>
    <mergeCell ref="U8:U9"/>
    <mergeCell ref="V8:W9"/>
    <mergeCell ref="V39:V53"/>
    <mergeCell ref="F76:F89"/>
    <mergeCell ref="V76:V89"/>
    <mergeCell ref="X8:AD9"/>
    <mergeCell ref="AC95:AC96"/>
    <mergeCell ref="E5:G5"/>
    <mergeCell ref="A8:A10"/>
    <mergeCell ref="B8:B10"/>
    <mergeCell ref="C8:F9"/>
    <mergeCell ref="J8:J10"/>
    <mergeCell ref="A11:A117"/>
    <mergeCell ref="B11:B117"/>
    <mergeCell ref="K8:M9"/>
    <mergeCell ref="F39:F53"/>
    <mergeCell ref="C54:C67"/>
    <mergeCell ref="C68:C75"/>
    <mergeCell ref="AC76:AC78"/>
    <mergeCell ref="V90:V103"/>
    <mergeCell ref="AC90:AC92"/>
    <mergeCell ref="AD90:AD103"/>
    <mergeCell ref="C39:C53"/>
    <mergeCell ref="D39:D53"/>
    <mergeCell ref="E39:E53"/>
    <mergeCell ref="AC39:AC41"/>
    <mergeCell ref="AD39:AD53"/>
    <mergeCell ref="AC45:AC46"/>
    <mergeCell ref="V11:V24"/>
    <mergeCell ref="AC11:AC13"/>
    <mergeCell ref="AD11:AD24"/>
    <mergeCell ref="AC16:AC17"/>
    <mergeCell ref="C11:C24"/>
    <mergeCell ref="D11:D24"/>
    <mergeCell ref="E11:E24"/>
    <mergeCell ref="F11:F24"/>
    <mergeCell ref="C25:C38"/>
    <mergeCell ref="D25:D38"/>
    <mergeCell ref="E25:E38"/>
    <mergeCell ref="F25:F38"/>
    <mergeCell ref="V25:V38"/>
    <mergeCell ref="AC25:AC27"/>
    <mergeCell ref="AD25:AD38"/>
    <mergeCell ref="AC30:AC31"/>
    <mergeCell ref="A146:C146"/>
    <mergeCell ref="D146:G146"/>
    <mergeCell ref="A143:C143"/>
    <mergeCell ref="D143:G143"/>
    <mergeCell ref="A144:C144"/>
    <mergeCell ref="D144:G144"/>
    <mergeCell ref="A145:C145"/>
    <mergeCell ref="D145:G145"/>
    <mergeCell ref="A148:C148"/>
    <mergeCell ref="D148:G148"/>
    <mergeCell ref="D90:D103"/>
    <mergeCell ref="E90:E103"/>
    <mergeCell ref="D76:D89"/>
    <mergeCell ref="D126:G126"/>
    <mergeCell ref="F90:F103"/>
    <mergeCell ref="A129:C129"/>
    <mergeCell ref="A130:C130"/>
    <mergeCell ref="A132:C132"/>
    <mergeCell ref="D132:G132"/>
    <mergeCell ref="A120:G120"/>
    <mergeCell ref="C76:C89"/>
    <mergeCell ref="A139:C139"/>
    <mergeCell ref="A141:C141"/>
    <mergeCell ref="D141:G141"/>
    <mergeCell ref="A140:C140"/>
    <mergeCell ref="A121:C121"/>
    <mergeCell ref="D121:G121"/>
    <mergeCell ref="A122:C122"/>
    <mergeCell ref="D122:G122"/>
    <mergeCell ref="A123:C123"/>
    <mergeCell ref="D123:G123"/>
    <mergeCell ref="A128:C128"/>
    <mergeCell ref="A131:C131"/>
    <mergeCell ref="D133:G133"/>
    <mergeCell ref="D135:G135"/>
    <mergeCell ref="A138:C138"/>
    <mergeCell ref="A136:C136"/>
    <mergeCell ref="A137:C137"/>
    <mergeCell ref="D137:G137"/>
    <mergeCell ref="A133:C133"/>
    <mergeCell ref="A135:C135"/>
    <mergeCell ref="AD54:AD67"/>
    <mergeCell ref="AC68:AC70"/>
    <mergeCell ref="AD68:AD75"/>
    <mergeCell ref="AC71:AC72"/>
    <mergeCell ref="D138:G138"/>
    <mergeCell ref="D128:G128"/>
    <mergeCell ref="D131:G131"/>
    <mergeCell ref="D54:D67"/>
    <mergeCell ref="E54:E67"/>
    <mergeCell ref="F54:F67"/>
    <mergeCell ref="V54:V67"/>
    <mergeCell ref="AC54:AC56"/>
    <mergeCell ref="AC59:AC60"/>
    <mergeCell ref="D68:D75"/>
    <mergeCell ref="E68:E75"/>
    <mergeCell ref="F68:F75"/>
    <mergeCell ref="V68:V75"/>
    <mergeCell ref="D136:G136"/>
    <mergeCell ref="AD76:AD89"/>
    <mergeCell ref="AC81:AC82"/>
    <mergeCell ref="D134:G134"/>
    <mergeCell ref="D129:G129"/>
    <mergeCell ref="D130:G130"/>
    <mergeCell ref="E76:E89"/>
    <mergeCell ref="V104:V117"/>
    <mergeCell ref="AC104:AC106"/>
    <mergeCell ref="AD104:AD117"/>
    <mergeCell ref="AC109:AC110"/>
    <mergeCell ref="C104:C117"/>
    <mergeCell ref="D104:D117"/>
    <mergeCell ref="E104:E117"/>
    <mergeCell ref="F104:F117"/>
    <mergeCell ref="A127:C127"/>
    <mergeCell ref="D127:G127"/>
    <mergeCell ref="A124:C124"/>
    <mergeCell ref="D124:G124"/>
    <mergeCell ref="A125:C125"/>
    <mergeCell ref="D125:G125"/>
    <mergeCell ref="A126:C126"/>
    <mergeCell ref="H10:I10"/>
    <mergeCell ref="G8:I9"/>
    <mergeCell ref="A149:C149"/>
    <mergeCell ref="D149:G149"/>
    <mergeCell ref="A150:C150"/>
    <mergeCell ref="D150:G150"/>
    <mergeCell ref="A155:C155"/>
    <mergeCell ref="D155:G155"/>
    <mergeCell ref="A151:C151"/>
    <mergeCell ref="D151:G151"/>
    <mergeCell ref="A152:C152"/>
    <mergeCell ref="D152:G152"/>
    <mergeCell ref="A153:C153"/>
    <mergeCell ref="D153:G153"/>
    <mergeCell ref="A154:C154"/>
    <mergeCell ref="D154:G154"/>
    <mergeCell ref="A142:C142"/>
    <mergeCell ref="D142:G142"/>
    <mergeCell ref="A147:C147"/>
    <mergeCell ref="D147:G147"/>
    <mergeCell ref="C90:C103"/>
    <mergeCell ref="A134:C134"/>
    <mergeCell ref="D139:G139"/>
    <mergeCell ref="D140:G140"/>
  </mergeCells>
  <conditionalFormatting sqref="U1:U10 U118:U131 U156:U1048576 U138">
    <cfRule type="containsText" dxfId="839" priority="245" operator="containsText" text="No Aceptable o Aceptable con Control Especifico">
      <formula>NOT(ISERROR(SEARCH("No Aceptable o Aceptable con Control Especifico",U1)))</formula>
    </cfRule>
    <cfRule type="containsText" dxfId="838" priority="246" operator="containsText" text="No Aceptable">
      <formula>NOT(ISERROR(SEARCH("No Aceptable",U1)))</formula>
    </cfRule>
    <cfRule type="containsText" dxfId="837" priority="247" operator="containsText" text="No Aceptable o Aceptable con Control Especifico">
      <formula>NOT(ISERROR(SEARCH("No Aceptable o Aceptable con Control Especifico",U1)))</formula>
    </cfRule>
  </conditionalFormatting>
  <conditionalFormatting sqref="T1:T10 T118:T131 T156:T1048576 T138">
    <cfRule type="cellIs" dxfId="836" priority="244" operator="equal">
      <formula>"II"</formula>
    </cfRule>
  </conditionalFormatting>
  <conditionalFormatting sqref="P11:P21 P23:P24">
    <cfRule type="cellIs" priority="208" stopIfTrue="1" operator="equal">
      <formula>"10, 25, 50, 100"</formula>
    </cfRule>
  </conditionalFormatting>
  <conditionalFormatting sqref="T11:T21 T23:T24">
    <cfRule type="cellIs" dxfId="835" priority="204" stopIfTrue="1" operator="equal">
      <formula>"IV"</formula>
    </cfRule>
    <cfRule type="cellIs" dxfId="834" priority="205" stopIfTrue="1" operator="equal">
      <formula>"III"</formula>
    </cfRule>
    <cfRule type="cellIs" dxfId="833" priority="206" stopIfTrue="1" operator="equal">
      <formula>"II"</formula>
    </cfRule>
    <cfRule type="cellIs" dxfId="832" priority="207" stopIfTrue="1" operator="equal">
      <formula>"I"</formula>
    </cfRule>
  </conditionalFormatting>
  <conditionalFormatting sqref="U11:U21 U23:U24">
    <cfRule type="cellIs" dxfId="831" priority="202" stopIfTrue="1" operator="equal">
      <formula>"No Aceptable"</formula>
    </cfRule>
    <cfRule type="cellIs" dxfId="830" priority="203" stopIfTrue="1" operator="equal">
      <formula>"Aceptable"</formula>
    </cfRule>
  </conditionalFormatting>
  <conditionalFormatting sqref="U11:U21 U23:U24">
    <cfRule type="cellIs" dxfId="829" priority="201" stopIfTrue="1" operator="equal">
      <formula>"No Aceptable o Aceptable Con Control Especifico"</formula>
    </cfRule>
  </conditionalFormatting>
  <conditionalFormatting sqref="U11:U21 U23:U24">
    <cfRule type="containsText" dxfId="828" priority="200" stopIfTrue="1" operator="containsText" text="Mejorable">
      <formula>NOT(ISERROR(SEARCH("Mejorable",U11)))</formula>
    </cfRule>
  </conditionalFormatting>
  <conditionalFormatting sqref="P52">
    <cfRule type="cellIs" priority="181" stopIfTrue="1" operator="equal">
      <formula>"10, 25, 50, 100"</formula>
    </cfRule>
  </conditionalFormatting>
  <conditionalFormatting sqref="T52">
    <cfRule type="cellIs" dxfId="827" priority="177" stopIfTrue="1" operator="equal">
      <formula>"IV"</formula>
    </cfRule>
    <cfRule type="cellIs" dxfId="826" priority="178" stopIfTrue="1" operator="equal">
      <formula>"III"</formula>
    </cfRule>
    <cfRule type="cellIs" dxfId="825" priority="179" stopIfTrue="1" operator="equal">
      <formula>"II"</formula>
    </cfRule>
    <cfRule type="cellIs" dxfId="824" priority="180" stopIfTrue="1" operator="equal">
      <formula>"I"</formula>
    </cfRule>
  </conditionalFormatting>
  <conditionalFormatting sqref="U52">
    <cfRule type="cellIs" dxfId="823" priority="175" stopIfTrue="1" operator="equal">
      <formula>"No Aceptable"</formula>
    </cfRule>
    <cfRule type="cellIs" dxfId="822" priority="176" stopIfTrue="1" operator="equal">
      <formula>"Aceptable"</formula>
    </cfRule>
  </conditionalFormatting>
  <conditionalFormatting sqref="U52">
    <cfRule type="cellIs" dxfId="821" priority="174" stopIfTrue="1" operator="equal">
      <formula>"No Aceptable o Aceptable Con Control Especifico"</formula>
    </cfRule>
  </conditionalFormatting>
  <conditionalFormatting sqref="U52">
    <cfRule type="containsText" dxfId="820" priority="173" stopIfTrue="1" operator="containsText" text="Mejorable">
      <formula>NOT(ISERROR(SEARCH("Mejorable",U52)))</formula>
    </cfRule>
  </conditionalFormatting>
  <conditionalFormatting sqref="P39:P43 P53 P45:P51">
    <cfRule type="cellIs" priority="182" stopIfTrue="1" operator="equal">
      <formula>"10, 25, 50, 100"</formula>
    </cfRule>
  </conditionalFormatting>
  <conditionalFormatting sqref="T25:T35 T37:T38">
    <cfRule type="cellIs" dxfId="819" priority="196" stopIfTrue="1" operator="equal">
      <formula>"IV"</formula>
    </cfRule>
    <cfRule type="cellIs" dxfId="818" priority="197" stopIfTrue="1" operator="equal">
      <formula>"III"</formula>
    </cfRule>
    <cfRule type="cellIs" dxfId="817" priority="198" stopIfTrue="1" operator="equal">
      <formula>"II"</formula>
    </cfRule>
    <cfRule type="cellIs" dxfId="816" priority="199" stopIfTrue="1" operator="equal">
      <formula>"I"</formula>
    </cfRule>
  </conditionalFormatting>
  <conditionalFormatting sqref="U25:U35 U37:U38">
    <cfRule type="cellIs" dxfId="815" priority="194" stopIfTrue="1" operator="equal">
      <formula>"No Aceptable"</formula>
    </cfRule>
    <cfRule type="cellIs" dxfId="814" priority="195" stopIfTrue="1" operator="equal">
      <formula>"Aceptable"</formula>
    </cfRule>
  </conditionalFormatting>
  <conditionalFormatting sqref="U25:U35 U37:U38">
    <cfRule type="cellIs" dxfId="813" priority="193" stopIfTrue="1" operator="equal">
      <formula>"No Aceptable o Aceptable Con Control Especifico"</formula>
    </cfRule>
  </conditionalFormatting>
  <conditionalFormatting sqref="U25:U35 U37:U38">
    <cfRule type="containsText" dxfId="812" priority="192" stopIfTrue="1" operator="containsText" text="Mejorable">
      <formula>NOT(ISERROR(SEARCH("Mejorable",U25)))</formula>
    </cfRule>
  </conditionalFormatting>
  <conditionalFormatting sqref="P25:P35 P37:P38">
    <cfRule type="cellIs" priority="191" stopIfTrue="1" operator="equal">
      <formula>"10, 25, 50, 100"</formula>
    </cfRule>
  </conditionalFormatting>
  <conditionalFormatting sqref="T39:T43 T53 T45:T51">
    <cfRule type="cellIs" dxfId="811" priority="187" stopIfTrue="1" operator="equal">
      <formula>"IV"</formula>
    </cfRule>
    <cfRule type="cellIs" dxfId="810" priority="188" stopIfTrue="1" operator="equal">
      <formula>"III"</formula>
    </cfRule>
    <cfRule type="cellIs" dxfId="809" priority="189" stopIfTrue="1" operator="equal">
      <formula>"II"</formula>
    </cfRule>
    <cfRule type="cellIs" dxfId="808" priority="190" stopIfTrue="1" operator="equal">
      <formula>"I"</formula>
    </cfRule>
  </conditionalFormatting>
  <conditionalFormatting sqref="U39:U43 U53 U45:U51">
    <cfRule type="cellIs" dxfId="807" priority="185" stopIfTrue="1" operator="equal">
      <formula>"No Aceptable"</formula>
    </cfRule>
    <cfRule type="cellIs" dxfId="806" priority="186" stopIfTrue="1" operator="equal">
      <formula>"Aceptable"</formula>
    </cfRule>
  </conditionalFormatting>
  <conditionalFormatting sqref="U39:U43 U53 U45:U51">
    <cfRule type="cellIs" dxfId="805" priority="184" stopIfTrue="1" operator="equal">
      <formula>"No Aceptable o Aceptable Con Control Especifico"</formula>
    </cfRule>
  </conditionalFormatting>
  <conditionalFormatting sqref="U39:U43 U53 U45:U51">
    <cfRule type="containsText" dxfId="804" priority="183" stopIfTrue="1" operator="containsText" text="Mejorable">
      <formula>NOT(ISERROR(SEARCH("Mejorable",U39)))</formula>
    </cfRule>
  </conditionalFormatting>
  <conditionalFormatting sqref="T44">
    <cfRule type="cellIs" dxfId="803" priority="169" stopIfTrue="1" operator="equal">
      <formula>"IV"</formula>
    </cfRule>
    <cfRule type="cellIs" dxfId="802" priority="170" stopIfTrue="1" operator="equal">
      <formula>"III"</formula>
    </cfRule>
    <cfRule type="cellIs" dxfId="801" priority="171" stopIfTrue="1" operator="equal">
      <formula>"II"</formula>
    </cfRule>
    <cfRule type="cellIs" dxfId="800" priority="172" stopIfTrue="1" operator="equal">
      <formula>"I"</formula>
    </cfRule>
  </conditionalFormatting>
  <conditionalFormatting sqref="U44">
    <cfRule type="cellIs" dxfId="799" priority="167" stopIfTrue="1" operator="equal">
      <formula>"No Aceptable"</formula>
    </cfRule>
    <cfRule type="cellIs" dxfId="798" priority="168" stopIfTrue="1" operator="equal">
      <formula>"Aceptable"</formula>
    </cfRule>
  </conditionalFormatting>
  <conditionalFormatting sqref="U44">
    <cfRule type="cellIs" dxfId="797" priority="166" stopIfTrue="1" operator="equal">
      <formula>"No Aceptable o Aceptable Con Control Especifico"</formula>
    </cfRule>
  </conditionalFormatting>
  <conditionalFormatting sqref="U44">
    <cfRule type="containsText" dxfId="796" priority="165" stopIfTrue="1" operator="containsText" text="Mejorable">
      <formula>NOT(ISERROR(SEARCH("Mejorable",U44)))</formula>
    </cfRule>
  </conditionalFormatting>
  <conditionalFormatting sqref="P44">
    <cfRule type="cellIs" priority="164" stopIfTrue="1" operator="equal">
      <formula>"10, 25, 50, 100"</formula>
    </cfRule>
  </conditionalFormatting>
  <conditionalFormatting sqref="U139:U140 U148">
    <cfRule type="containsText" dxfId="795" priority="161" operator="containsText" text="No Aceptable o Aceptable con Control Especifico">
      <formula>NOT(ISERROR(SEARCH("No Aceptable o Aceptable con Control Especifico",U139)))</formula>
    </cfRule>
    <cfRule type="containsText" dxfId="794" priority="162" operator="containsText" text="No Aceptable">
      <formula>NOT(ISERROR(SEARCH("No Aceptable",U139)))</formula>
    </cfRule>
    <cfRule type="containsText" dxfId="793" priority="163" operator="containsText" text="No Aceptable o Aceptable con Control Especifico">
      <formula>NOT(ISERROR(SEARCH("No Aceptable o Aceptable con Control Especifico",U139)))</formula>
    </cfRule>
  </conditionalFormatting>
  <conditionalFormatting sqref="T139:T140 T148">
    <cfRule type="cellIs" dxfId="792" priority="160" operator="equal">
      <formula>"II"</formula>
    </cfRule>
  </conditionalFormatting>
  <conditionalFormatting sqref="T54:T67">
    <cfRule type="cellIs" dxfId="791" priority="156" stopIfTrue="1" operator="equal">
      <formula>"IV"</formula>
    </cfRule>
    <cfRule type="cellIs" dxfId="790" priority="157" stopIfTrue="1" operator="equal">
      <formula>"III"</formula>
    </cfRule>
    <cfRule type="cellIs" dxfId="789" priority="158" stopIfTrue="1" operator="equal">
      <formula>"II"</formula>
    </cfRule>
    <cfRule type="cellIs" dxfId="788" priority="159" stopIfTrue="1" operator="equal">
      <formula>"I"</formula>
    </cfRule>
  </conditionalFormatting>
  <conditionalFormatting sqref="U54:U67">
    <cfRule type="cellIs" dxfId="787" priority="154" stopIfTrue="1" operator="equal">
      <formula>"No Aceptable"</formula>
    </cfRule>
    <cfRule type="cellIs" dxfId="786" priority="155" stopIfTrue="1" operator="equal">
      <formula>"Aceptable"</formula>
    </cfRule>
  </conditionalFormatting>
  <conditionalFormatting sqref="U54:U67">
    <cfRule type="cellIs" dxfId="785" priority="153" stopIfTrue="1" operator="equal">
      <formula>"No Aceptable o Aceptable Con Control Especifico"</formula>
    </cfRule>
  </conditionalFormatting>
  <conditionalFormatting sqref="U54:U67">
    <cfRule type="containsText" dxfId="784" priority="152" stopIfTrue="1" operator="containsText" text="Mejorable">
      <formula>NOT(ISERROR(SEARCH("Mejorable",U54)))</formula>
    </cfRule>
  </conditionalFormatting>
  <conditionalFormatting sqref="P54:P65 P67">
    <cfRule type="cellIs" priority="151" stopIfTrue="1" operator="equal">
      <formula>"10, 25, 50, 100"</formula>
    </cfRule>
  </conditionalFormatting>
  <conditionalFormatting sqref="P66">
    <cfRule type="cellIs" priority="150" stopIfTrue="1" operator="equal">
      <formula>"10, 25, 50, 100"</formula>
    </cfRule>
  </conditionalFormatting>
  <conditionalFormatting sqref="U132">
    <cfRule type="containsText" dxfId="783" priority="147" operator="containsText" text="No Aceptable o Aceptable con Control Especifico">
      <formula>NOT(ISERROR(SEARCH("No Aceptable o Aceptable con Control Especifico",U132)))</formula>
    </cfRule>
    <cfRule type="containsText" dxfId="782" priority="148" operator="containsText" text="No Aceptable">
      <formula>NOT(ISERROR(SEARCH("No Aceptable",U132)))</formula>
    </cfRule>
    <cfRule type="containsText" dxfId="781" priority="149" operator="containsText" text="No Aceptable o Aceptable con Control Especifico">
      <formula>NOT(ISERROR(SEARCH("No Aceptable o Aceptable con Control Especifico",U132)))</formula>
    </cfRule>
  </conditionalFormatting>
  <conditionalFormatting sqref="T132">
    <cfRule type="cellIs" dxfId="780" priority="146" operator="equal">
      <formula>"II"</formula>
    </cfRule>
  </conditionalFormatting>
  <conditionalFormatting sqref="U133 U135:U137">
    <cfRule type="containsText" dxfId="779" priority="143" operator="containsText" text="No Aceptable o Aceptable con Control Especifico">
      <formula>NOT(ISERROR(SEARCH("No Aceptable o Aceptable con Control Especifico",U133)))</formula>
    </cfRule>
    <cfRule type="containsText" dxfId="778" priority="144" operator="containsText" text="No Aceptable">
      <formula>NOT(ISERROR(SEARCH("No Aceptable",U133)))</formula>
    </cfRule>
    <cfRule type="containsText" dxfId="777" priority="145" operator="containsText" text="No Aceptable o Aceptable con Control Especifico">
      <formula>NOT(ISERROR(SEARCH("No Aceptable o Aceptable con Control Especifico",U133)))</formula>
    </cfRule>
  </conditionalFormatting>
  <conditionalFormatting sqref="T133 T135:T137">
    <cfRule type="cellIs" dxfId="776" priority="142" operator="equal">
      <formula>"II"</formula>
    </cfRule>
  </conditionalFormatting>
  <conditionalFormatting sqref="P68:P75">
    <cfRule type="cellIs" priority="141" stopIfTrue="1" operator="equal">
      <formula>"10, 25, 50, 100"</formula>
    </cfRule>
  </conditionalFormatting>
  <conditionalFormatting sqref="T68:T75">
    <cfRule type="cellIs" dxfId="775" priority="137" stopIfTrue="1" operator="equal">
      <formula>"IV"</formula>
    </cfRule>
    <cfRule type="cellIs" dxfId="774" priority="138" stopIfTrue="1" operator="equal">
      <formula>"III"</formula>
    </cfRule>
    <cfRule type="cellIs" dxfId="773" priority="139" stopIfTrue="1" operator="equal">
      <formula>"II"</formula>
    </cfRule>
    <cfRule type="cellIs" dxfId="772" priority="140" stopIfTrue="1" operator="equal">
      <formula>"I"</formula>
    </cfRule>
  </conditionalFormatting>
  <conditionalFormatting sqref="U68:U75">
    <cfRule type="cellIs" dxfId="771" priority="135" stopIfTrue="1" operator="equal">
      <formula>"No Aceptable"</formula>
    </cfRule>
    <cfRule type="cellIs" dxfId="770" priority="136" stopIfTrue="1" operator="equal">
      <formula>"Aceptable"</formula>
    </cfRule>
  </conditionalFormatting>
  <conditionalFormatting sqref="U68:U75">
    <cfRule type="cellIs" dxfId="769" priority="134" stopIfTrue="1" operator="equal">
      <formula>"No Aceptable o Aceptable Con Control Especifico"</formula>
    </cfRule>
  </conditionalFormatting>
  <conditionalFormatting sqref="U68:U75">
    <cfRule type="containsText" dxfId="768" priority="133" stopIfTrue="1" operator="containsText" text="Mejorable">
      <formula>NOT(ISERROR(SEARCH("Mejorable",U68)))</formula>
    </cfRule>
  </conditionalFormatting>
  <conditionalFormatting sqref="U134">
    <cfRule type="containsText" dxfId="767" priority="130" operator="containsText" text="No Aceptable o Aceptable con Control Especifico">
      <formula>NOT(ISERROR(SEARCH("No Aceptable o Aceptable con Control Especifico",U134)))</formula>
    </cfRule>
    <cfRule type="containsText" dxfId="766" priority="131" operator="containsText" text="No Aceptable">
      <formula>NOT(ISERROR(SEARCH("No Aceptable",U134)))</formula>
    </cfRule>
    <cfRule type="containsText" dxfId="765" priority="132" operator="containsText" text="No Aceptable o Aceptable con Control Especifico">
      <formula>NOT(ISERROR(SEARCH("No Aceptable o Aceptable con Control Especifico",U134)))</formula>
    </cfRule>
  </conditionalFormatting>
  <conditionalFormatting sqref="T134">
    <cfRule type="cellIs" dxfId="764" priority="129" operator="equal">
      <formula>"II"</formula>
    </cfRule>
  </conditionalFormatting>
  <conditionalFormatting sqref="T76:T86 T88:T89">
    <cfRule type="cellIs" dxfId="763" priority="125" stopIfTrue="1" operator="equal">
      <formula>"IV"</formula>
    </cfRule>
    <cfRule type="cellIs" dxfId="762" priority="126" stopIfTrue="1" operator="equal">
      <formula>"III"</formula>
    </cfRule>
    <cfRule type="cellIs" dxfId="761" priority="127" stopIfTrue="1" operator="equal">
      <formula>"II"</formula>
    </cfRule>
    <cfRule type="cellIs" dxfId="760" priority="128" stopIfTrue="1" operator="equal">
      <formula>"I"</formula>
    </cfRule>
  </conditionalFormatting>
  <conditionalFormatting sqref="U76:U86 U88:U89">
    <cfRule type="cellIs" dxfId="759" priority="123" stopIfTrue="1" operator="equal">
      <formula>"No Aceptable"</formula>
    </cfRule>
    <cfRule type="cellIs" dxfId="758" priority="124" stopIfTrue="1" operator="equal">
      <formula>"Aceptable"</formula>
    </cfRule>
  </conditionalFormatting>
  <conditionalFormatting sqref="U76:U86 U88:U89">
    <cfRule type="cellIs" dxfId="757" priority="122" stopIfTrue="1" operator="equal">
      <formula>"No Aceptable o Aceptable Con Control Especifico"</formula>
    </cfRule>
  </conditionalFormatting>
  <conditionalFormatting sqref="U76:U86 U88:U89">
    <cfRule type="containsText" dxfId="756" priority="121" stopIfTrue="1" operator="containsText" text="Mejorable">
      <formula>NOT(ISERROR(SEARCH("Mejorable",U76)))</formula>
    </cfRule>
  </conditionalFormatting>
  <conditionalFormatting sqref="P76:P86 P88:P89">
    <cfRule type="cellIs" priority="120" stopIfTrue="1" operator="equal">
      <formula>"10, 25, 50, 100"</formula>
    </cfRule>
  </conditionalFormatting>
  <conditionalFormatting sqref="U141 U147">
    <cfRule type="containsText" dxfId="755" priority="117" operator="containsText" text="No Aceptable o Aceptable con Control Especifico">
      <formula>NOT(ISERROR(SEARCH("No Aceptable o Aceptable con Control Especifico",U141)))</formula>
    </cfRule>
    <cfRule type="containsText" dxfId="754" priority="118" operator="containsText" text="No Aceptable">
      <formula>NOT(ISERROR(SEARCH("No Aceptable",U141)))</formula>
    </cfRule>
    <cfRule type="containsText" dxfId="753" priority="119" operator="containsText" text="No Aceptable o Aceptable con Control Especifico">
      <formula>NOT(ISERROR(SEARCH("No Aceptable o Aceptable con Control Especifico",U141)))</formula>
    </cfRule>
  </conditionalFormatting>
  <conditionalFormatting sqref="T141 T147">
    <cfRule type="cellIs" dxfId="752" priority="116" operator="equal">
      <formula>"II"</formula>
    </cfRule>
  </conditionalFormatting>
  <conditionalFormatting sqref="T90:T100 T102:T103">
    <cfRule type="cellIs" dxfId="751" priority="112" stopIfTrue="1" operator="equal">
      <formula>"IV"</formula>
    </cfRule>
    <cfRule type="cellIs" dxfId="750" priority="113" stopIfTrue="1" operator="equal">
      <formula>"III"</formula>
    </cfRule>
    <cfRule type="cellIs" dxfId="749" priority="114" stopIfTrue="1" operator="equal">
      <formula>"II"</formula>
    </cfRule>
    <cfRule type="cellIs" dxfId="748" priority="115" stopIfTrue="1" operator="equal">
      <formula>"I"</formula>
    </cfRule>
  </conditionalFormatting>
  <conditionalFormatting sqref="U90:U100 U102:U103">
    <cfRule type="cellIs" dxfId="747" priority="110" stopIfTrue="1" operator="equal">
      <formula>"No Aceptable"</formula>
    </cfRule>
    <cfRule type="cellIs" dxfId="746" priority="111" stopIfTrue="1" operator="equal">
      <formula>"Aceptable"</formula>
    </cfRule>
  </conditionalFormatting>
  <conditionalFormatting sqref="U90:U100 U102:U103">
    <cfRule type="cellIs" dxfId="745" priority="109" stopIfTrue="1" operator="equal">
      <formula>"No Aceptable o Aceptable Con Control Especifico"</formula>
    </cfRule>
  </conditionalFormatting>
  <conditionalFormatting sqref="U90:U100 U102:U103">
    <cfRule type="containsText" dxfId="744" priority="108" stopIfTrue="1" operator="containsText" text="Mejorable">
      <formula>NOT(ISERROR(SEARCH("Mejorable",U90)))</formula>
    </cfRule>
  </conditionalFormatting>
  <conditionalFormatting sqref="P90:P100 P102:P103">
    <cfRule type="cellIs" priority="107" stopIfTrue="1" operator="equal">
      <formula>"10, 25, 50, 100"</formula>
    </cfRule>
  </conditionalFormatting>
  <conditionalFormatting sqref="U143:U144">
    <cfRule type="containsText" dxfId="743" priority="104" operator="containsText" text="No Aceptable o Aceptable con Control Especifico">
      <formula>NOT(ISERROR(SEARCH("No Aceptable o Aceptable con Control Especifico",U143)))</formula>
    </cfRule>
    <cfRule type="containsText" dxfId="742" priority="105" operator="containsText" text="No Aceptable">
      <formula>NOT(ISERROR(SEARCH("No Aceptable",U143)))</formula>
    </cfRule>
    <cfRule type="containsText" dxfId="741" priority="106" operator="containsText" text="No Aceptable o Aceptable con Control Especifico">
      <formula>NOT(ISERROR(SEARCH("No Aceptable o Aceptable con Control Especifico",U143)))</formula>
    </cfRule>
  </conditionalFormatting>
  <conditionalFormatting sqref="T143:T144">
    <cfRule type="cellIs" dxfId="740" priority="103" operator="equal">
      <formula>"II"</formula>
    </cfRule>
  </conditionalFormatting>
  <conditionalFormatting sqref="U142">
    <cfRule type="containsText" dxfId="739" priority="100" operator="containsText" text="No Aceptable o Aceptable con Control Especifico">
      <formula>NOT(ISERROR(SEARCH("No Aceptable o Aceptable con Control Especifico",U142)))</formula>
    </cfRule>
    <cfRule type="containsText" dxfId="738" priority="101" operator="containsText" text="No Aceptable">
      <formula>NOT(ISERROR(SEARCH("No Aceptable",U142)))</formula>
    </cfRule>
    <cfRule type="containsText" dxfId="737" priority="102" operator="containsText" text="No Aceptable o Aceptable con Control Especifico">
      <formula>NOT(ISERROR(SEARCH("No Aceptable o Aceptable con Control Especifico",U142)))</formula>
    </cfRule>
  </conditionalFormatting>
  <conditionalFormatting sqref="T142">
    <cfRule type="cellIs" dxfId="736" priority="99" operator="equal">
      <formula>"II"</formula>
    </cfRule>
  </conditionalFormatting>
  <conditionalFormatting sqref="U146">
    <cfRule type="containsText" dxfId="735" priority="96" operator="containsText" text="No Aceptable o Aceptable con Control Especifico">
      <formula>NOT(ISERROR(SEARCH("No Aceptable o Aceptable con Control Especifico",U146)))</formula>
    </cfRule>
    <cfRule type="containsText" dxfId="734" priority="97" operator="containsText" text="No Aceptable">
      <formula>NOT(ISERROR(SEARCH("No Aceptable",U146)))</formula>
    </cfRule>
    <cfRule type="containsText" dxfId="733" priority="98" operator="containsText" text="No Aceptable o Aceptable con Control Especifico">
      <formula>NOT(ISERROR(SEARCH("No Aceptable o Aceptable con Control Especifico",U146)))</formula>
    </cfRule>
  </conditionalFormatting>
  <conditionalFormatting sqref="T146">
    <cfRule type="cellIs" dxfId="732" priority="95" operator="equal">
      <formula>"II"</formula>
    </cfRule>
  </conditionalFormatting>
  <conditionalFormatting sqref="U145">
    <cfRule type="containsText" dxfId="731" priority="92" operator="containsText" text="No Aceptable o Aceptable con Control Especifico">
      <formula>NOT(ISERROR(SEARCH("No Aceptable o Aceptable con Control Especifico",U145)))</formula>
    </cfRule>
    <cfRule type="containsText" dxfId="730" priority="93" operator="containsText" text="No Aceptable">
      <formula>NOT(ISERROR(SEARCH("No Aceptable",U145)))</formula>
    </cfRule>
    <cfRule type="containsText" dxfId="729" priority="94" operator="containsText" text="No Aceptable o Aceptable con Control Especifico">
      <formula>NOT(ISERROR(SEARCH("No Aceptable o Aceptable con Control Especifico",U145)))</formula>
    </cfRule>
  </conditionalFormatting>
  <conditionalFormatting sqref="T145">
    <cfRule type="cellIs" dxfId="728" priority="91" operator="equal">
      <formula>"II"</formula>
    </cfRule>
  </conditionalFormatting>
  <conditionalFormatting sqref="T104:T114 T116:T117">
    <cfRule type="cellIs" dxfId="727" priority="87" stopIfTrue="1" operator="equal">
      <formula>"IV"</formula>
    </cfRule>
    <cfRule type="cellIs" dxfId="726" priority="88" stopIfTrue="1" operator="equal">
      <formula>"III"</formula>
    </cfRule>
    <cfRule type="cellIs" dxfId="725" priority="89" stopIfTrue="1" operator="equal">
      <formula>"II"</formula>
    </cfRule>
    <cfRule type="cellIs" dxfId="724" priority="90" stopIfTrue="1" operator="equal">
      <formula>"I"</formula>
    </cfRule>
  </conditionalFormatting>
  <conditionalFormatting sqref="U104:U114 U116:U117">
    <cfRule type="cellIs" dxfId="723" priority="85" stopIfTrue="1" operator="equal">
      <formula>"No Aceptable"</formula>
    </cfRule>
    <cfRule type="cellIs" dxfId="722" priority="86" stopIfTrue="1" operator="equal">
      <formula>"Aceptable"</formula>
    </cfRule>
  </conditionalFormatting>
  <conditionalFormatting sqref="U104:U114 U116:U117">
    <cfRule type="cellIs" dxfId="721" priority="84" stopIfTrue="1" operator="equal">
      <formula>"No Aceptable o Aceptable Con Control Especifico"</formula>
    </cfRule>
  </conditionalFormatting>
  <conditionalFormatting sqref="U104:U114 U116:U117">
    <cfRule type="containsText" dxfId="720" priority="83" stopIfTrue="1" operator="containsText" text="Mejorable">
      <formula>NOT(ISERROR(SEARCH("Mejorable",U104)))</formula>
    </cfRule>
  </conditionalFormatting>
  <conditionalFormatting sqref="P104:P114 P116:P117">
    <cfRule type="cellIs" priority="82" stopIfTrue="1" operator="equal">
      <formula>"10, 25, 50, 100"</formula>
    </cfRule>
  </conditionalFormatting>
  <conditionalFormatting sqref="P22">
    <cfRule type="cellIs" priority="81" stopIfTrue="1" operator="equal">
      <formula>"10, 25, 50, 100"</formula>
    </cfRule>
  </conditionalFormatting>
  <conditionalFormatting sqref="T22">
    <cfRule type="cellIs" dxfId="719" priority="77" stopIfTrue="1" operator="equal">
      <formula>"IV"</formula>
    </cfRule>
    <cfRule type="cellIs" dxfId="718" priority="78" stopIfTrue="1" operator="equal">
      <formula>"III"</formula>
    </cfRule>
    <cfRule type="cellIs" dxfId="717" priority="79" stopIfTrue="1" operator="equal">
      <formula>"II"</formula>
    </cfRule>
    <cfRule type="cellIs" dxfId="716" priority="80" stopIfTrue="1" operator="equal">
      <formula>"I"</formula>
    </cfRule>
  </conditionalFormatting>
  <conditionalFormatting sqref="U22">
    <cfRule type="cellIs" dxfId="715" priority="75" stopIfTrue="1" operator="equal">
      <formula>"No Aceptable"</formula>
    </cfRule>
    <cfRule type="cellIs" dxfId="714" priority="76" stopIfTrue="1" operator="equal">
      <formula>"Aceptable"</formula>
    </cfRule>
  </conditionalFormatting>
  <conditionalFormatting sqref="U22">
    <cfRule type="cellIs" dxfId="713" priority="74" stopIfTrue="1" operator="equal">
      <formula>"No Aceptable o Aceptable Con Control Especifico"</formula>
    </cfRule>
  </conditionalFormatting>
  <conditionalFormatting sqref="U22">
    <cfRule type="containsText" dxfId="712" priority="73" stopIfTrue="1" operator="containsText" text="Mejorable">
      <formula>NOT(ISERROR(SEARCH("Mejorable",U22)))</formula>
    </cfRule>
  </conditionalFormatting>
  <conditionalFormatting sqref="U150">
    <cfRule type="containsText" dxfId="711" priority="66" operator="containsText" text="No Aceptable o Aceptable con Control Especifico">
      <formula>NOT(ISERROR(SEARCH("No Aceptable o Aceptable con Control Especifico",U150)))</formula>
    </cfRule>
    <cfRule type="containsText" dxfId="710" priority="67" operator="containsText" text="No Aceptable">
      <formula>NOT(ISERROR(SEARCH("No Aceptable",U150)))</formula>
    </cfRule>
    <cfRule type="containsText" dxfId="709" priority="68" operator="containsText" text="No Aceptable o Aceptable con Control Especifico">
      <formula>NOT(ISERROR(SEARCH("No Aceptable o Aceptable con Control Especifico",U150)))</formula>
    </cfRule>
  </conditionalFormatting>
  <conditionalFormatting sqref="T150">
    <cfRule type="cellIs" dxfId="708" priority="65" operator="equal">
      <formula>"II"</formula>
    </cfRule>
  </conditionalFormatting>
  <conditionalFormatting sqref="U149">
    <cfRule type="containsText" dxfId="707" priority="62" operator="containsText" text="No Aceptable o Aceptable con Control Especifico">
      <formula>NOT(ISERROR(SEARCH("No Aceptable o Aceptable con Control Especifico",U149)))</formula>
    </cfRule>
    <cfRule type="containsText" dxfId="706" priority="63" operator="containsText" text="No Aceptable">
      <formula>NOT(ISERROR(SEARCH("No Aceptable",U149)))</formula>
    </cfRule>
    <cfRule type="containsText" dxfId="705" priority="64" operator="containsText" text="No Aceptable o Aceptable con Control Especifico">
      <formula>NOT(ISERROR(SEARCH("No Aceptable o Aceptable con Control Especifico",U149)))</formula>
    </cfRule>
  </conditionalFormatting>
  <conditionalFormatting sqref="T149">
    <cfRule type="cellIs" dxfId="704" priority="61" operator="equal">
      <formula>"II"</formula>
    </cfRule>
  </conditionalFormatting>
  <conditionalFormatting sqref="T36">
    <cfRule type="cellIs" dxfId="703" priority="57" stopIfTrue="1" operator="equal">
      <formula>"IV"</formula>
    </cfRule>
    <cfRule type="cellIs" dxfId="702" priority="58" stopIfTrue="1" operator="equal">
      <formula>"III"</formula>
    </cfRule>
    <cfRule type="cellIs" dxfId="701" priority="59" stopIfTrue="1" operator="equal">
      <formula>"II"</formula>
    </cfRule>
    <cfRule type="cellIs" dxfId="700" priority="60" stopIfTrue="1" operator="equal">
      <formula>"I"</formula>
    </cfRule>
  </conditionalFormatting>
  <conditionalFormatting sqref="U36">
    <cfRule type="cellIs" dxfId="699" priority="55" stopIfTrue="1" operator="equal">
      <formula>"No Aceptable"</formula>
    </cfRule>
    <cfRule type="cellIs" dxfId="698" priority="56" stopIfTrue="1" operator="equal">
      <formula>"Aceptable"</formula>
    </cfRule>
  </conditionalFormatting>
  <conditionalFormatting sqref="U36">
    <cfRule type="cellIs" dxfId="697" priority="54" stopIfTrue="1" operator="equal">
      <formula>"No Aceptable o Aceptable Con Control Especifico"</formula>
    </cfRule>
  </conditionalFormatting>
  <conditionalFormatting sqref="U36">
    <cfRule type="containsText" dxfId="696" priority="53" stopIfTrue="1" operator="containsText" text="Mejorable">
      <formula>NOT(ISERROR(SEARCH("Mejorable",U36)))</formula>
    </cfRule>
  </conditionalFormatting>
  <conditionalFormatting sqref="P36">
    <cfRule type="cellIs" priority="52" stopIfTrue="1" operator="equal">
      <formula>"10, 25, 50, 100"</formula>
    </cfRule>
  </conditionalFormatting>
  <conditionalFormatting sqref="U155">
    <cfRule type="containsText" dxfId="695" priority="45" operator="containsText" text="No Aceptable o Aceptable con Control Especifico">
      <formula>NOT(ISERROR(SEARCH("No Aceptable o Aceptable con Control Especifico",U155)))</formula>
    </cfRule>
    <cfRule type="containsText" dxfId="694" priority="46" operator="containsText" text="No Aceptable">
      <formula>NOT(ISERROR(SEARCH("No Aceptable",U155)))</formula>
    </cfRule>
    <cfRule type="containsText" dxfId="693" priority="47" operator="containsText" text="No Aceptable o Aceptable con Control Especifico">
      <formula>NOT(ISERROR(SEARCH("No Aceptable o Aceptable con Control Especifico",U155)))</formula>
    </cfRule>
  </conditionalFormatting>
  <conditionalFormatting sqref="T155">
    <cfRule type="cellIs" dxfId="692" priority="44" operator="equal">
      <formula>"II"</formula>
    </cfRule>
  </conditionalFormatting>
  <conditionalFormatting sqref="U154">
    <cfRule type="containsText" dxfId="691" priority="41" operator="containsText" text="No Aceptable o Aceptable con Control Especifico">
      <formula>NOT(ISERROR(SEARCH("No Aceptable o Aceptable con Control Especifico",U154)))</formula>
    </cfRule>
    <cfRule type="containsText" dxfId="690" priority="42" operator="containsText" text="No Aceptable">
      <formula>NOT(ISERROR(SEARCH("No Aceptable",U154)))</formula>
    </cfRule>
    <cfRule type="containsText" dxfId="689" priority="43" operator="containsText" text="No Aceptable o Aceptable con Control Especifico">
      <formula>NOT(ISERROR(SEARCH("No Aceptable o Aceptable con Control Especifico",U154)))</formula>
    </cfRule>
  </conditionalFormatting>
  <conditionalFormatting sqref="T154">
    <cfRule type="cellIs" dxfId="688" priority="40" operator="equal">
      <formula>"II"</formula>
    </cfRule>
  </conditionalFormatting>
  <conditionalFormatting sqref="U153">
    <cfRule type="containsText" dxfId="687" priority="37" operator="containsText" text="No Aceptable o Aceptable con Control Especifico">
      <formula>NOT(ISERROR(SEARCH("No Aceptable o Aceptable con Control Especifico",U153)))</formula>
    </cfRule>
    <cfRule type="containsText" dxfId="686" priority="38" operator="containsText" text="No Aceptable">
      <formula>NOT(ISERROR(SEARCH("No Aceptable",U153)))</formula>
    </cfRule>
    <cfRule type="containsText" dxfId="685" priority="39" operator="containsText" text="No Aceptable o Aceptable con Control Especifico">
      <formula>NOT(ISERROR(SEARCH("No Aceptable o Aceptable con Control Especifico",U153)))</formula>
    </cfRule>
  </conditionalFormatting>
  <conditionalFormatting sqref="T153">
    <cfRule type="cellIs" dxfId="684" priority="36" operator="equal">
      <formula>"II"</formula>
    </cfRule>
  </conditionalFormatting>
  <conditionalFormatting sqref="U152">
    <cfRule type="containsText" dxfId="683" priority="33" operator="containsText" text="No Aceptable o Aceptable con Control Especifico">
      <formula>NOT(ISERROR(SEARCH("No Aceptable o Aceptable con Control Especifico",U152)))</formula>
    </cfRule>
    <cfRule type="containsText" dxfId="682" priority="34" operator="containsText" text="No Aceptable">
      <formula>NOT(ISERROR(SEARCH("No Aceptable",U152)))</formula>
    </cfRule>
    <cfRule type="containsText" dxfId="681" priority="35" operator="containsText" text="No Aceptable o Aceptable con Control Especifico">
      <formula>NOT(ISERROR(SEARCH("No Aceptable o Aceptable con Control Especifico",U152)))</formula>
    </cfRule>
  </conditionalFormatting>
  <conditionalFormatting sqref="T152">
    <cfRule type="cellIs" dxfId="680" priority="32" operator="equal">
      <formula>"II"</formula>
    </cfRule>
  </conditionalFormatting>
  <conditionalFormatting sqref="U151">
    <cfRule type="containsText" dxfId="679" priority="29" operator="containsText" text="No Aceptable o Aceptable con Control Especifico">
      <formula>NOT(ISERROR(SEARCH("No Aceptable o Aceptable con Control Especifico",U151)))</formula>
    </cfRule>
    <cfRule type="containsText" dxfId="678" priority="30" operator="containsText" text="No Aceptable">
      <formula>NOT(ISERROR(SEARCH("No Aceptable",U151)))</formula>
    </cfRule>
    <cfRule type="containsText" dxfId="677" priority="31" operator="containsText" text="No Aceptable o Aceptable con Control Especifico">
      <formula>NOT(ISERROR(SEARCH("No Aceptable o Aceptable con Control Especifico",U151)))</formula>
    </cfRule>
  </conditionalFormatting>
  <conditionalFormatting sqref="T151">
    <cfRule type="cellIs" dxfId="676" priority="28" operator="equal">
      <formula>"II"</formula>
    </cfRule>
  </conditionalFormatting>
  <conditionalFormatting sqref="T87">
    <cfRule type="cellIs" dxfId="675" priority="24" stopIfTrue="1" operator="equal">
      <formula>"IV"</formula>
    </cfRule>
    <cfRule type="cellIs" dxfId="674" priority="25" stopIfTrue="1" operator="equal">
      <formula>"III"</formula>
    </cfRule>
    <cfRule type="cellIs" dxfId="673" priority="26" stopIfTrue="1" operator="equal">
      <formula>"II"</formula>
    </cfRule>
    <cfRule type="cellIs" dxfId="672" priority="27" stopIfTrue="1" operator="equal">
      <formula>"I"</formula>
    </cfRule>
  </conditionalFormatting>
  <conditionalFormatting sqref="U87">
    <cfRule type="cellIs" dxfId="671" priority="22" stopIfTrue="1" operator="equal">
      <formula>"No Aceptable"</formula>
    </cfRule>
    <cfRule type="cellIs" dxfId="670" priority="23" stopIfTrue="1" operator="equal">
      <formula>"Aceptable"</formula>
    </cfRule>
  </conditionalFormatting>
  <conditionalFormatting sqref="U87">
    <cfRule type="cellIs" dxfId="669" priority="21" stopIfTrue="1" operator="equal">
      <formula>"No Aceptable o Aceptable Con Control Especifico"</formula>
    </cfRule>
  </conditionalFormatting>
  <conditionalFormatting sqref="U87">
    <cfRule type="containsText" dxfId="668" priority="20" stopIfTrue="1" operator="containsText" text="Mejorable">
      <formula>NOT(ISERROR(SEARCH("Mejorable",U87)))</formula>
    </cfRule>
  </conditionalFormatting>
  <conditionalFormatting sqref="P87">
    <cfRule type="cellIs" priority="19" stopIfTrue="1" operator="equal">
      <formula>"10, 25, 50, 100"</formula>
    </cfRule>
  </conditionalFormatting>
  <conditionalFormatting sqref="T101">
    <cfRule type="cellIs" dxfId="667" priority="15" stopIfTrue="1" operator="equal">
      <formula>"IV"</formula>
    </cfRule>
    <cfRule type="cellIs" dxfId="666" priority="16" stopIfTrue="1" operator="equal">
      <formula>"III"</formula>
    </cfRule>
    <cfRule type="cellIs" dxfId="665" priority="17" stopIfTrue="1" operator="equal">
      <formula>"II"</formula>
    </cfRule>
    <cfRule type="cellIs" dxfId="664" priority="18" stopIfTrue="1" operator="equal">
      <formula>"I"</formula>
    </cfRule>
  </conditionalFormatting>
  <conditionalFormatting sqref="U101">
    <cfRule type="cellIs" dxfId="663" priority="13" stopIfTrue="1" operator="equal">
      <formula>"No Aceptable"</formula>
    </cfRule>
    <cfRule type="cellIs" dxfId="662" priority="14" stopIfTrue="1" operator="equal">
      <formula>"Aceptable"</formula>
    </cfRule>
  </conditionalFormatting>
  <conditionalFormatting sqref="U101">
    <cfRule type="cellIs" dxfId="661" priority="12" stopIfTrue="1" operator="equal">
      <formula>"No Aceptable o Aceptable Con Control Especifico"</formula>
    </cfRule>
  </conditionalFormatting>
  <conditionalFormatting sqref="U101">
    <cfRule type="containsText" dxfId="660" priority="11" stopIfTrue="1" operator="containsText" text="Mejorable">
      <formula>NOT(ISERROR(SEARCH("Mejorable",U101)))</formula>
    </cfRule>
  </conditionalFormatting>
  <conditionalFormatting sqref="P101">
    <cfRule type="cellIs" priority="10" stopIfTrue="1" operator="equal">
      <formula>"10, 25, 50, 100"</formula>
    </cfRule>
  </conditionalFormatting>
  <conditionalFormatting sqref="T115">
    <cfRule type="cellIs" dxfId="659" priority="6" stopIfTrue="1" operator="equal">
      <formula>"IV"</formula>
    </cfRule>
    <cfRule type="cellIs" dxfId="658" priority="7" stopIfTrue="1" operator="equal">
      <formula>"III"</formula>
    </cfRule>
    <cfRule type="cellIs" dxfId="657" priority="8" stopIfTrue="1" operator="equal">
      <formula>"II"</formula>
    </cfRule>
    <cfRule type="cellIs" dxfId="656" priority="9" stopIfTrue="1" operator="equal">
      <formula>"I"</formula>
    </cfRule>
  </conditionalFormatting>
  <conditionalFormatting sqref="U115">
    <cfRule type="cellIs" dxfId="655" priority="4" stopIfTrue="1" operator="equal">
      <formula>"No Aceptable"</formula>
    </cfRule>
    <cfRule type="cellIs" dxfId="654" priority="5" stopIfTrue="1" operator="equal">
      <formula>"Aceptable"</formula>
    </cfRule>
  </conditionalFormatting>
  <conditionalFormatting sqref="U115">
    <cfRule type="cellIs" dxfId="653" priority="3" stopIfTrue="1" operator="equal">
      <formula>"No Aceptable o Aceptable Con Control Especifico"</formula>
    </cfRule>
  </conditionalFormatting>
  <conditionalFormatting sqref="U115">
    <cfRule type="containsText" dxfId="652" priority="2" stopIfTrue="1" operator="containsText" text="Mejorable">
      <formula>NOT(ISERROR(SEARCH("Mejorable",U115)))</formula>
    </cfRule>
  </conditionalFormatting>
  <conditionalFormatting sqref="P115">
    <cfRule type="cellIs" priority="1"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7">
      <formula1>10</formula1>
      <formula2>100</formula2>
    </dataValidation>
    <dataValidation type="whole" allowBlank="1" showInputMessage="1" showErrorMessage="1" prompt="1 Esporadica (EE)_x000a_2 Ocasional (EO)_x000a_3 Frecuente (EF)_x000a_4 continua (EC)" sqref="O11:O117">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[1]Hoja2!#REF!</xm:f>
          </x14:formula1>
          <xm:sqref>E11 E25 E39 E54 E68 E76 E90 E104</xm:sqref>
        </x14:dataValidation>
        <x14:dataValidation type="list" allowBlank="1" showInputMessage="1" showErrorMessage="1">
          <x14:formula1>
            <xm:f>[1]Hoja1!#REF!</xm:f>
          </x14:formula1>
          <xm:sqref>H11:H21 H23:H35 H37:H86 H88:H100 H102:H114 H116:H117</xm:sqref>
        </x14:dataValidation>
        <x14:dataValidation type="list" allowBlank="1" showInputMessage="1" showErrorMessage="1">
          <x14:formula1>
            <xm:f>PELIGROS!$A$2:$A$445</xm:f>
          </x14:formula1>
          <xm:sqref>H22 H36 H87 H101 H115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showGridLines="0" zoomScale="80" zoomScaleNormal="80" workbookViewId="0">
      <selection activeCell="A2" sqref="A2"/>
    </sheetView>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1290</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39"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51" customHeight="1" x14ac:dyDescent="0.25">
      <c r="A11" s="85" t="s">
        <v>1369</v>
      </c>
      <c r="B11" s="85" t="s">
        <v>1398</v>
      </c>
      <c r="C11" s="93" t="str">
        <f>VLOOKUP(E11,[1]Hoja2!A$2:C$82,2,0)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11" s="96" t="str">
        <f>VLOOKUP(E11,[1]Hoja2!A$2:C$82,3,0)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11" s="99" t="s">
        <v>1037</v>
      </c>
      <c r="F11" s="99" t="s">
        <v>1214</v>
      </c>
      <c r="G11" s="84" t="str">
        <f>VLOOKUP(H11,PELIGROS!A$1:G$445,2,0)</f>
        <v>Bacteria</v>
      </c>
      <c r="H11" s="53" t="s">
        <v>108</v>
      </c>
      <c r="I11" s="53" t="s">
        <v>1370</v>
      </c>
      <c r="J11" s="84" t="str">
        <f>VLOOKUP(H11,PELIGROS!A$2:G$445,3,0)</f>
        <v>Infecciones producidas por Bacterianas</v>
      </c>
      <c r="K11" s="83"/>
      <c r="L11" s="84" t="str">
        <f>VLOOKUP(H11,PELIGROS!A$2:G$445,4,0)</f>
        <v>Inspecciones planeadas e inspecciones no planeadas, procedimientos de programas de seguridad y salud en el trabajo</v>
      </c>
      <c r="M11" s="84" t="str">
        <f>VLOOKUP(H11,PELIGROS!A$2:G$445,5,0)</f>
        <v>Programa de vacunación, bota pantalon, overol, guantes, tapabocas, mascarillas con filtos</v>
      </c>
      <c r="N11" s="83">
        <v>2</v>
      </c>
      <c r="O11" s="55">
        <v>3</v>
      </c>
      <c r="P11" s="55">
        <v>10</v>
      </c>
      <c r="Q11" s="55">
        <f>N11*O11</f>
        <v>6</v>
      </c>
      <c r="R11" s="55">
        <f>P11*Q11</f>
        <v>60</v>
      </c>
      <c r="S11" s="56" t="str">
        <f>IF(Q11=40,"MA-40",IF(Q11=30,"MA-30",IF(Q11=20,"A-20",IF(Q11=10,"A-10",IF(Q11=24,"MA-24",IF(Q11=18,"A-18",IF(Q11=12,"A-12",IF(Q11=6,"M-6",IF(Q11=8,"M-8",IF(Q11=6,"M-6",IF(Q11=4,"B-4",IF(Q11=2,"B-2",))))))))))))</f>
        <v>M-6</v>
      </c>
      <c r="T11" s="57" t="str">
        <f t="shared" ref="T11:T78" si="0">IF(R11&lt;=20,"IV",IF(R11&lt;=120,"III",IF(R11&lt;=500,"II",IF(R11&lt;=4000,"I"))))</f>
        <v>III</v>
      </c>
      <c r="U11" s="58" t="str">
        <f>IF(T11=0,"",IF(T11="IV","Aceptable",IF(T11="III","Mejorable",IF(T11="II","No Aceptable o Aceptable Con Control Especifico",IF(T11="I","No Aceptable","")))))</f>
        <v>Mejorable</v>
      </c>
      <c r="V11" s="116">
        <v>1</v>
      </c>
      <c r="W11" s="84" t="str">
        <f>VLOOKUP(H11,PELIGROS!A$2:G$445,6,0)</f>
        <v xml:space="preserve">Enfermedades Infectocontagiosas
</v>
      </c>
      <c r="X11" s="83"/>
      <c r="Y11" s="83"/>
      <c r="Z11" s="83"/>
      <c r="AA11" s="84"/>
      <c r="AB11" s="84" t="str">
        <f>VLOOKUP(H11,PELIGROS!A$2:G$445,7,0)</f>
        <v xml:space="preserve">Riesgo Biológico, Autocuidado y/o Uso y manejo adecuado de E.P.P.
</v>
      </c>
      <c r="AC11" s="116" t="s">
        <v>1258</v>
      </c>
      <c r="AD11" s="93" t="s">
        <v>1201</v>
      </c>
    </row>
    <row r="12" spans="1:30" ht="51" x14ac:dyDescent="0.25">
      <c r="A12" s="86"/>
      <c r="B12" s="86"/>
      <c r="C12" s="94"/>
      <c r="D12" s="97"/>
      <c r="E12" s="100"/>
      <c r="F12" s="100"/>
      <c r="G12" s="84" t="str">
        <f>VLOOKUP(H12,PELIGROS!A$1:G$445,2,0)</f>
        <v>Hongos</v>
      </c>
      <c r="H12" s="53" t="s">
        <v>117</v>
      </c>
      <c r="I12" s="53" t="s">
        <v>1370</v>
      </c>
      <c r="J12" s="84" t="str">
        <f>VLOOKUP(H12,PELIGROS!A$2:G$445,3,0)</f>
        <v>Micosis</v>
      </c>
      <c r="K12" s="61"/>
      <c r="L12" s="84" t="str">
        <f>VLOOKUP(H12,PELIGROS!A$2:G$445,4,0)</f>
        <v>Inspecciones planeadas e inspecciones no planeadas, procedimientos de programas de seguridad y salud en el trabajo</v>
      </c>
      <c r="M12" s="84" t="str">
        <f>VLOOKUP(H12,PELIGROS!A$2:G$445,5,0)</f>
        <v>Programa de vacunación, éxamenes periódicos</v>
      </c>
      <c r="N12" s="61">
        <v>2</v>
      </c>
      <c r="O12" s="62">
        <v>3</v>
      </c>
      <c r="P12" s="62">
        <v>10</v>
      </c>
      <c r="Q12" s="55">
        <f t="shared" ref="Q12:Q79" si="1">N12*O12</f>
        <v>6</v>
      </c>
      <c r="R12" s="55">
        <f t="shared" ref="R12:R79" si="2">P12*Q12</f>
        <v>60</v>
      </c>
      <c r="S12" s="63" t="str">
        <f t="shared" ref="S12:S79" si="3">IF(Q12=40,"MA-40",IF(Q12=30,"MA-30",IF(Q12=20,"A-20",IF(Q12=10,"A-10",IF(Q12=24,"MA-24",IF(Q12=18,"A-18",IF(Q12=12,"A-12",IF(Q12=6,"M-6",IF(Q12=8,"M-8",IF(Q12=6,"M-6",IF(Q12=4,"B-4",IF(Q12=2,"B-2",))))))))))))</f>
        <v>M-6</v>
      </c>
      <c r="T12" s="64" t="str">
        <f t="shared" si="0"/>
        <v>III</v>
      </c>
      <c r="U12" s="65" t="str">
        <f t="shared" ref="U12:U79" si="4">IF(T12=0,"",IF(T12="IV","Aceptable",IF(T12="III","Mejorable",IF(T12="II","No Aceptable o Aceptable Con Control Especifico",IF(T12="I","No Aceptable","")))))</f>
        <v>Mejorable</v>
      </c>
      <c r="V12" s="103"/>
      <c r="W12" s="84" t="str">
        <f>VLOOKUP(H12,PELIGROS!A$2:G$445,6,0)</f>
        <v>Micosis</v>
      </c>
      <c r="X12" s="61"/>
      <c r="Y12" s="61"/>
      <c r="Z12" s="61"/>
      <c r="AA12" s="68"/>
      <c r="AB12" s="84" t="str">
        <f>VLOOKUP(H12,PELIGROS!A$2:G$445,7,0)</f>
        <v xml:space="preserve">Riesgo Biológico, Autocuidado y/o Uso y manejo adecuado de E.P.P.
</v>
      </c>
      <c r="AC12" s="103"/>
      <c r="AD12" s="94"/>
    </row>
    <row r="13" spans="1:30" ht="51" x14ac:dyDescent="0.25">
      <c r="A13" s="86"/>
      <c r="B13" s="86"/>
      <c r="C13" s="94"/>
      <c r="D13" s="97"/>
      <c r="E13" s="100"/>
      <c r="F13" s="100"/>
      <c r="G13" s="84" t="str">
        <f>VLOOKUP(H13,PELIGROS!A$1:G$445,2,0)</f>
        <v>Virus</v>
      </c>
      <c r="H13" s="53" t="s">
        <v>120</v>
      </c>
      <c r="I13" s="53" t="s">
        <v>1370</v>
      </c>
      <c r="J13" s="84" t="str">
        <f>VLOOKUP(H13,PELIGROS!A$2:G$445,3,0)</f>
        <v>Infecciones Virales</v>
      </c>
      <c r="K13" s="61"/>
      <c r="L13" s="84" t="str">
        <f>VLOOKUP(H13,PELIGROS!A$2:G$445,4,0)</f>
        <v>Inspecciones planeadas e inspecciones no planeadas, procedimientos de programas de seguridad y salud en el trabajo</v>
      </c>
      <c r="M13" s="84" t="str">
        <f>VLOOKUP(H13,PELIGROS!A$2:G$445,5,0)</f>
        <v>Programa de vacunación, bota pantalon, overol, guantes, tapabocas, mascarillas con filtos</v>
      </c>
      <c r="N13" s="61">
        <v>2</v>
      </c>
      <c r="O13" s="62">
        <v>3</v>
      </c>
      <c r="P13" s="62">
        <v>10</v>
      </c>
      <c r="Q13" s="55">
        <f t="shared" si="1"/>
        <v>6</v>
      </c>
      <c r="R13" s="55">
        <f t="shared" si="2"/>
        <v>60</v>
      </c>
      <c r="S13" s="63" t="str">
        <f t="shared" si="3"/>
        <v>M-6</v>
      </c>
      <c r="T13" s="64" t="str">
        <f t="shared" si="0"/>
        <v>III</v>
      </c>
      <c r="U13" s="65" t="str">
        <f t="shared" si="4"/>
        <v>Mejorable</v>
      </c>
      <c r="V13" s="103"/>
      <c r="W13" s="84" t="str">
        <f>VLOOKUP(H13,PELIGROS!A$2:G$445,6,0)</f>
        <v xml:space="preserve">Enfermedades Infectocontagiosas
</v>
      </c>
      <c r="X13" s="61"/>
      <c r="Y13" s="61"/>
      <c r="Z13" s="61"/>
      <c r="AA13" s="68"/>
      <c r="AB13" s="84" t="str">
        <f>VLOOKUP(H13,PELIGROS!A$2:G$445,7,0)</f>
        <v xml:space="preserve">Riesgo Biológico, Autocuidado y/o Uso y manejo adecuado de E.P.P.
</v>
      </c>
      <c r="AC13" s="104"/>
      <c r="AD13" s="94"/>
    </row>
    <row r="14" spans="1:30" ht="51" x14ac:dyDescent="0.25">
      <c r="A14" s="86"/>
      <c r="B14" s="86"/>
      <c r="C14" s="94"/>
      <c r="D14" s="97"/>
      <c r="E14" s="100"/>
      <c r="F14" s="100"/>
      <c r="G14" s="84" t="str">
        <f>VLOOKUP(H14,PELIGROS!A$1:G$445,2,0)</f>
        <v>INFRAROJA, ULTRAVIOLETA, VISIBLE, RADIOFRECUENCIA, MICROONDAS, LASER</v>
      </c>
      <c r="H14" s="53" t="s">
        <v>67</v>
      </c>
      <c r="I14" s="53" t="s">
        <v>1371</v>
      </c>
      <c r="J14" s="84" t="str">
        <f>VLOOKUP(H14,PELIGROS!A$2:G$445,3,0)</f>
        <v>CÁNCER, LESIONES DÉRMICAS Y OCULARES</v>
      </c>
      <c r="K14" s="61"/>
      <c r="L14" s="84" t="str">
        <f>VLOOKUP(H14,PELIGROS!A$2:G$445,4,0)</f>
        <v>Inspecciones planeadas e inspecciones no planeadas, procedimientos de programas de seguridad y salud en el trabajo</v>
      </c>
      <c r="M14" s="84" t="str">
        <f>VLOOKUP(H14,PELIGROS!A$2:G$445,5,0)</f>
        <v>PROGRAMA BLOQUEADOR SOLAR</v>
      </c>
      <c r="N14" s="61">
        <v>2</v>
      </c>
      <c r="O14" s="62">
        <v>3</v>
      </c>
      <c r="P14" s="62">
        <v>10</v>
      </c>
      <c r="Q14" s="55">
        <f t="shared" si="1"/>
        <v>6</v>
      </c>
      <c r="R14" s="55">
        <f t="shared" si="2"/>
        <v>60</v>
      </c>
      <c r="S14" s="63" t="str">
        <f t="shared" si="3"/>
        <v>M-6</v>
      </c>
      <c r="T14" s="64" t="str">
        <f t="shared" si="0"/>
        <v>III</v>
      </c>
      <c r="U14" s="65" t="str">
        <f t="shared" si="4"/>
        <v>Mejorable</v>
      </c>
      <c r="V14" s="103"/>
      <c r="W14" s="84" t="str">
        <f>VLOOKUP(H14,PELIGROS!A$2:G$445,6,0)</f>
        <v>CÁNCER</v>
      </c>
      <c r="X14" s="61"/>
      <c r="Y14" s="61"/>
      <c r="Z14" s="61"/>
      <c r="AA14" s="68"/>
      <c r="AB14" s="84" t="str">
        <f>VLOOKUP(H14,PELIGROS!A$2:G$445,7,0)</f>
        <v>N/A</v>
      </c>
      <c r="AC14" s="61" t="s">
        <v>1202</v>
      </c>
      <c r="AD14" s="94"/>
    </row>
    <row r="15" spans="1:30" ht="51" x14ac:dyDescent="0.25">
      <c r="A15" s="86"/>
      <c r="B15" s="86"/>
      <c r="C15" s="94"/>
      <c r="D15" s="97"/>
      <c r="E15" s="100"/>
      <c r="F15" s="100"/>
      <c r="G15" s="84" t="str">
        <f>VLOOKUP(H15,PELIGROS!A$1:G$445,2,0)</f>
        <v>GASES Y VAPORES</v>
      </c>
      <c r="H15" s="53" t="s">
        <v>250</v>
      </c>
      <c r="I15" s="53" t="s">
        <v>1381</v>
      </c>
      <c r="J15" s="84" t="str">
        <f>VLOOKUP(H15,PELIGROS!A$2:G$445,3,0)</f>
        <v xml:space="preserve"> LESIONES EN LA PIEL, IRRITACIÓN EN VÍAS  RESPIRATORIAS, MUERTE</v>
      </c>
      <c r="K15" s="61"/>
      <c r="L15" s="84" t="str">
        <f>VLOOKUP(H15,PELIGROS!A$2:G$445,4,0)</f>
        <v>Inspecciones planeadas e inspecciones no planeadas, procedimientos de programas de seguridad y salud en el trabajo</v>
      </c>
      <c r="M15" s="84" t="str">
        <f>VLOOKUP(H15,PELIGROS!A$2:G$445,5,0)</f>
        <v>EPP TAPABOCAS, CARETAS CON FILTROS</v>
      </c>
      <c r="N15" s="61">
        <v>2</v>
      </c>
      <c r="O15" s="62">
        <v>3</v>
      </c>
      <c r="P15" s="62">
        <v>25</v>
      </c>
      <c r="Q15" s="55">
        <f t="shared" si="1"/>
        <v>6</v>
      </c>
      <c r="R15" s="55">
        <f t="shared" si="2"/>
        <v>150</v>
      </c>
      <c r="S15" s="63" t="str">
        <f t="shared" si="3"/>
        <v>M-6</v>
      </c>
      <c r="T15" s="64" t="str">
        <f t="shared" si="0"/>
        <v>II</v>
      </c>
      <c r="U15" s="65" t="str">
        <f t="shared" si="4"/>
        <v>No Aceptable o Aceptable Con Control Especifico</v>
      </c>
      <c r="V15" s="103"/>
      <c r="W15" s="84" t="str">
        <f>VLOOKUP(H15,PELIGROS!A$2:G$445,6,0)</f>
        <v xml:space="preserve"> MUERTE</v>
      </c>
      <c r="X15" s="61"/>
      <c r="Y15" s="61"/>
      <c r="Z15" s="61"/>
      <c r="AA15" s="68"/>
      <c r="AB15" s="84" t="str">
        <f>VLOOKUP(H15,PELIGROS!A$2:G$445,7,0)</f>
        <v>USO Y MANEJO ADECUADO DE E.P.P.</v>
      </c>
      <c r="AC15" s="61" t="s">
        <v>1291</v>
      </c>
      <c r="AD15" s="94"/>
    </row>
    <row r="16" spans="1:30" ht="42" customHeight="1" x14ac:dyDescent="0.25">
      <c r="A16" s="86"/>
      <c r="B16" s="86"/>
      <c r="C16" s="94"/>
      <c r="D16" s="97"/>
      <c r="E16" s="100"/>
      <c r="F16" s="100"/>
      <c r="G16" s="84" t="str">
        <f>VLOOKUP(H16,PELIGROS!A$1:G$445,2,0)</f>
        <v>CONCENTRACIÓN EN ACTIVIDADES DE ALTO DESEMPEÑO MENTAL</v>
      </c>
      <c r="H16" s="53" t="s">
        <v>72</v>
      </c>
      <c r="I16" s="53" t="s">
        <v>1372</v>
      </c>
      <c r="J16" s="84" t="str">
        <f>VLOOKUP(H16,PELIGROS!A$2:G$445,3,0)</f>
        <v>ESTRÉS, CEFALEA, IRRITABILIDAD</v>
      </c>
      <c r="K16" s="61"/>
      <c r="L16" s="84" t="str">
        <f>VLOOKUP(H16,PELIGROS!A$2:G$445,4,0)</f>
        <v>N/A</v>
      </c>
      <c r="M16" s="84" t="str">
        <f>VLOOKUP(H16,PELIGROS!A$2:G$445,5,0)</f>
        <v>PVE PSICOSOCIAL</v>
      </c>
      <c r="N16" s="61">
        <v>2</v>
      </c>
      <c r="O16" s="62">
        <v>2</v>
      </c>
      <c r="P16" s="62">
        <v>10</v>
      </c>
      <c r="Q16" s="55">
        <f t="shared" si="1"/>
        <v>4</v>
      </c>
      <c r="R16" s="55">
        <f t="shared" si="2"/>
        <v>40</v>
      </c>
      <c r="S16" s="63" t="str">
        <f t="shared" si="3"/>
        <v>B-4</v>
      </c>
      <c r="T16" s="64" t="str">
        <f t="shared" si="0"/>
        <v>III</v>
      </c>
      <c r="U16" s="65" t="str">
        <f t="shared" si="4"/>
        <v>Mejorable</v>
      </c>
      <c r="V16" s="103"/>
      <c r="W16" s="84" t="str">
        <f>VLOOKUP(H16,PELIGROS!A$2:G$445,6,0)</f>
        <v>ESTRÉS</v>
      </c>
      <c r="X16" s="61"/>
      <c r="Y16" s="61"/>
      <c r="Z16" s="61"/>
      <c r="AA16" s="68"/>
      <c r="AB16" s="84" t="str">
        <f>VLOOKUP(H16,PELIGROS!A$2:G$445,7,0)</f>
        <v>N/A</v>
      </c>
      <c r="AC16" s="102" t="s">
        <v>1203</v>
      </c>
      <c r="AD16" s="94"/>
    </row>
    <row r="17" spans="1:30" ht="42" customHeight="1" x14ac:dyDescent="0.25">
      <c r="A17" s="86"/>
      <c r="B17" s="86"/>
      <c r="C17" s="94"/>
      <c r="D17" s="97"/>
      <c r="E17" s="100"/>
      <c r="F17" s="100"/>
      <c r="G17" s="84" t="str">
        <f>VLOOKUP(H17,PELIGROS!A$1:G$445,2,0)</f>
        <v>NATURALEZA DE LA TAREA</v>
      </c>
      <c r="H17" s="53" t="s">
        <v>76</v>
      </c>
      <c r="I17" s="53" t="s">
        <v>1372</v>
      </c>
      <c r="J17" s="84" t="str">
        <f>VLOOKUP(H17,PELIGROS!A$2:G$445,3,0)</f>
        <v>ESTRÉS,  TRANSTORNOS DEL SUEÑO</v>
      </c>
      <c r="K17" s="61"/>
      <c r="L17" s="84" t="str">
        <f>VLOOKUP(H17,PELIGROS!A$2:G$445,4,0)</f>
        <v>N/A</v>
      </c>
      <c r="M17" s="84" t="str">
        <f>VLOOKUP(H17,PELIGROS!A$2:G$445,5,0)</f>
        <v>PVE PSICOSOCIAL</v>
      </c>
      <c r="N17" s="61">
        <v>2</v>
      </c>
      <c r="O17" s="62">
        <v>2</v>
      </c>
      <c r="P17" s="62">
        <v>10</v>
      </c>
      <c r="Q17" s="55">
        <f t="shared" si="1"/>
        <v>4</v>
      </c>
      <c r="R17" s="55">
        <f t="shared" si="2"/>
        <v>40</v>
      </c>
      <c r="S17" s="63" t="str">
        <f t="shared" si="3"/>
        <v>B-4</v>
      </c>
      <c r="T17" s="64" t="str">
        <f t="shared" si="0"/>
        <v>III</v>
      </c>
      <c r="U17" s="65" t="str">
        <f t="shared" si="4"/>
        <v>Mejorable</v>
      </c>
      <c r="V17" s="103"/>
      <c r="W17" s="84" t="str">
        <f>VLOOKUP(H17,PELIGROS!A$2:G$445,6,0)</f>
        <v>ESTRÉS</v>
      </c>
      <c r="X17" s="61"/>
      <c r="Y17" s="61"/>
      <c r="Z17" s="61"/>
      <c r="AA17" s="68"/>
      <c r="AB17" s="84" t="str">
        <f>VLOOKUP(H17,PELIGROS!A$2:G$445,7,0)</f>
        <v>N/A</v>
      </c>
      <c r="AC17" s="104"/>
      <c r="AD17" s="94"/>
    </row>
    <row r="18" spans="1:30" ht="89.25" x14ac:dyDescent="0.25">
      <c r="A18" s="86"/>
      <c r="B18" s="86"/>
      <c r="C18" s="94"/>
      <c r="D18" s="97"/>
      <c r="E18" s="100"/>
      <c r="F18" s="100"/>
      <c r="G18" s="84" t="str">
        <f>VLOOKUP(H18,PELIGROS!A$1:G$445,2,0)</f>
        <v>Forzadas, Prolongadas</v>
      </c>
      <c r="H18" s="53" t="s">
        <v>40</v>
      </c>
      <c r="I18" s="53" t="s">
        <v>1373</v>
      </c>
      <c r="J18" s="84" t="str">
        <f>VLOOKUP(H18,PELIGROS!A$2:G$445,3,0)</f>
        <v xml:space="preserve">Lesiones osteomusculares, lesiones osteoarticulares
</v>
      </c>
      <c r="K18" s="61"/>
      <c r="L18" s="84" t="str">
        <f>VLOOKUP(H18,PELIGROS!A$2:G$445,4,0)</f>
        <v>Inspecciones planeadas e inspecciones no planeadas, procedimientos de programas de seguridad y salud en el trabajo</v>
      </c>
      <c r="M18" s="84" t="str">
        <f>VLOOKUP(H18,PELIGROS!A$2:G$445,5,0)</f>
        <v>PVE Biomecánico, programa pausas activas, exámenes periódicos, recomendaciones, control de posturas</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84" t="str">
        <f>VLOOKUP(H18,PELIGROS!A$2:G$445,6,0)</f>
        <v>Enfermedades Osteomusculares</v>
      </c>
      <c r="X18" s="61"/>
      <c r="Y18" s="61"/>
      <c r="Z18" s="61"/>
      <c r="AA18" s="68"/>
      <c r="AB18" s="84" t="str">
        <f>VLOOKUP(H18,PELIGROS!A$2:G$445,7,0)</f>
        <v>Prevención en lesiones osteomusculares, líderes de pausas activas</v>
      </c>
      <c r="AC18" s="61" t="s">
        <v>1225</v>
      </c>
      <c r="AD18" s="94"/>
    </row>
    <row r="19" spans="1:30" ht="38.25" x14ac:dyDescent="0.25">
      <c r="A19" s="86"/>
      <c r="B19" s="86"/>
      <c r="C19" s="94"/>
      <c r="D19" s="97"/>
      <c r="E19" s="100"/>
      <c r="F19" s="100"/>
      <c r="G19" s="84" t="str">
        <f>VLOOKUP(H19,PELIGROS!A$1:G$445,2,0)</f>
        <v>Movimientos repetitivos, Miembros Superiores</v>
      </c>
      <c r="H19" s="53" t="s">
        <v>47</v>
      </c>
      <c r="I19" s="53" t="s">
        <v>1373</v>
      </c>
      <c r="J19" s="84" t="str">
        <f>VLOOKUP(H19,PELIGROS!A$2:G$445,3,0)</f>
        <v>Lesiones Musculoesqueléticas</v>
      </c>
      <c r="K19" s="61"/>
      <c r="L19" s="84" t="str">
        <f>VLOOKUP(H19,PELIGROS!A$2:G$445,4,0)</f>
        <v>N/A</v>
      </c>
      <c r="M19" s="84" t="str">
        <f>VLOOKUP(H19,PELIGROS!A$2:G$445,5,0)</f>
        <v>PVE BIomécanico, programa pausas activas, examenes periódicos, recomendaicones, control de posturas</v>
      </c>
      <c r="N19" s="61">
        <v>2</v>
      </c>
      <c r="O19" s="62">
        <v>2</v>
      </c>
      <c r="P19" s="62">
        <v>25</v>
      </c>
      <c r="Q19" s="55">
        <f t="shared" si="1"/>
        <v>4</v>
      </c>
      <c r="R19" s="55">
        <f t="shared" si="2"/>
        <v>100</v>
      </c>
      <c r="S19" s="63" t="str">
        <f t="shared" si="3"/>
        <v>B-4</v>
      </c>
      <c r="T19" s="64" t="str">
        <f t="shared" si="0"/>
        <v>III</v>
      </c>
      <c r="U19" s="65" t="str">
        <f t="shared" si="4"/>
        <v>Mejorable</v>
      </c>
      <c r="V19" s="103"/>
      <c r="W19" s="84" t="str">
        <f>VLOOKUP(H19,PELIGROS!A$2:G$445,6,0)</f>
        <v>Enfermedades musculoesqueleticas</v>
      </c>
      <c r="X19" s="61"/>
      <c r="Y19" s="61"/>
      <c r="Z19" s="61"/>
      <c r="AA19" s="68"/>
      <c r="AB19" s="84" t="str">
        <f>VLOOKUP(H19,PELIGROS!A$2:G$445,7,0)</f>
        <v>Prevención en lesiones osteomusculares, líderes de pausas activas</v>
      </c>
      <c r="AC19" s="61" t="s">
        <v>1233</v>
      </c>
      <c r="AD19" s="94"/>
    </row>
    <row r="20" spans="1:30" ht="51" x14ac:dyDescent="0.25">
      <c r="A20" s="86"/>
      <c r="B20" s="86"/>
      <c r="C20" s="94"/>
      <c r="D20" s="97"/>
      <c r="E20" s="100"/>
      <c r="F20" s="100"/>
      <c r="G20" s="84" t="str">
        <f>VLOOKUP(H20,PELIGROS!A$1:G$445,2,0)</f>
        <v>Atropellamiento, Envestir</v>
      </c>
      <c r="H20" s="53" t="s">
        <v>1187</v>
      </c>
      <c r="I20" s="53" t="s">
        <v>1374</v>
      </c>
      <c r="J20" s="84" t="str">
        <f>VLOOKUP(H20,PELIGROS!A$2:G$445,3,0)</f>
        <v>Lesiones, pérdidas materiales, muerte</v>
      </c>
      <c r="K20" s="61"/>
      <c r="L20" s="84" t="str">
        <f>VLOOKUP(H20,PELIGROS!A$2:G$445,4,0)</f>
        <v>Inspecciones planeadas e inspecciones no planeadas, procedimientos de programas de seguridad y salud en el trabajo</v>
      </c>
      <c r="M20" s="84" t="str">
        <f>VLOOKUP(H20,PELIGROS!A$2:G$445,5,0)</f>
        <v>Programa de seguridad vial, señalización</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84" t="str">
        <f>VLOOKUP(H20,PELIGROS!A$2:G$445,6,0)</f>
        <v>Muerte</v>
      </c>
      <c r="X20" s="61"/>
      <c r="Y20" s="61"/>
      <c r="Z20" s="61"/>
      <c r="AA20" s="68"/>
      <c r="AB20" s="84" t="str">
        <f>VLOOKUP(H20,PELIGROS!A$2:G$445,7,0)</f>
        <v>Seguridad vial y manejo defensivo, aseguramiento de áreas de trabajo</v>
      </c>
      <c r="AC20" s="61" t="s">
        <v>1205</v>
      </c>
      <c r="AD20" s="94"/>
    </row>
    <row r="21" spans="1:30" ht="63.75" x14ac:dyDescent="0.25">
      <c r="A21" s="86"/>
      <c r="B21" s="86"/>
      <c r="C21" s="94"/>
      <c r="D21" s="97"/>
      <c r="E21" s="100"/>
      <c r="F21" s="100"/>
      <c r="G21" s="84" t="str">
        <f>VLOOKUP(H21,PELIGROS!A$1:G$445,2,0)</f>
        <v>Herramientas Manuales</v>
      </c>
      <c r="H21" s="53" t="s">
        <v>606</v>
      </c>
      <c r="I21" s="53" t="s">
        <v>1374</v>
      </c>
      <c r="J21" s="84" t="str">
        <f>VLOOKUP(H21,PELIGROS!A$2:G$445,3,0)</f>
        <v>Quemaduras, contusiones y lesiones</v>
      </c>
      <c r="K21" s="61"/>
      <c r="L21" s="84" t="str">
        <f>VLOOKUP(H21,PELIGROS!A$2:G$445,4,0)</f>
        <v>Inspecciones planeadas e inspecciones no planeadas, procedimientos de programas de seguridad y salud en el trabajo</v>
      </c>
      <c r="M21" s="84" t="str">
        <f>VLOOKUP(H21,PELIGROS!A$2:G$445,5,0)</f>
        <v>E.P.P.</v>
      </c>
      <c r="N21" s="61">
        <v>2</v>
      </c>
      <c r="O21" s="62">
        <v>3</v>
      </c>
      <c r="P21" s="62">
        <v>25</v>
      </c>
      <c r="Q21" s="55">
        <f t="shared" si="1"/>
        <v>6</v>
      </c>
      <c r="R21" s="55">
        <f t="shared" si="2"/>
        <v>150</v>
      </c>
      <c r="S21" s="63" t="str">
        <f t="shared" si="3"/>
        <v>M-6</v>
      </c>
      <c r="T21" s="64" t="str">
        <f t="shared" si="0"/>
        <v>II</v>
      </c>
      <c r="U21" s="65" t="str">
        <f t="shared" si="4"/>
        <v>No Aceptable o Aceptable Con Control Especifico</v>
      </c>
      <c r="V21" s="103"/>
      <c r="W21" s="84" t="str">
        <f>VLOOKUP(H21,PELIGROS!A$2:G$445,6,0)</f>
        <v>Amputación</v>
      </c>
      <c r="X21" s="61"/>
      <c r="Y21" s="61"/>
      <c r="Z21" s="61"/>
      <c r="AA21" s="68"/>
      <c r="AB21" s="84" t="str">
        <f>VLOOKUP(H21,PELIGROS!A$2:G$445,7,0)</f>
        <v xml:space="preserve">
Uso y manejo adecuado de E.P.P., uso y manejo adecuado de herramientas manuales y/o máqinas y equipos</v>
      </c>
      <c r="AC21" s="61" t="s">
        <v>1234</v>
      </c>
      <c r="AD21" s="94"/>
    </row>
    <row r="22" spans="1:30" ht="89.25" x14ac:dyDescent="0.25">
      <c r="A22" s="86"/>
      <c r="B22" s="86"/>
      <c r="C22" s="94"/>
      <c r="D22" s="97"/>
      <c r="E22" s="100"/>
      <c r="F22" s="100"/>
      <c r="G22" s="84" t="str">
        <f>VLOOKUP(H22,PELIGROS!A$1:G$445,2,0)</f>
        <v>MANTENIMIENTO DE PUENTE GRUAS, LIMPIEZA DE CANALES, MANTENIMIENTO DE INSTALACIONES LOCATIVAS, MANTENIMIENTO Y REPARACIÓN DE POZOS</v>
      </c>
      <c r="H22" s="53" t="s">
        <v>624</v>
      </c>
      <c r="I22" s="53" t="s">
        <v>1374</v>
      </c>
      <c r="J22" s="84" t="str">
        <f>VLOOKUP(H22,PELIGROS!A$2:G$445,3,0)</f>
        <v>LESIONES, FRACTURAS, MUERTE</v>
      </c>
      <c r="K22" s="61"/>
      <c r="L22" s="84" t="str">
        <f>VLOOKUP(H22,PELIGROS!A$2:G$445,4,0)</f>
        <v>Inspecciones planeadas e inspecciones no planeadas, procedimientos de programas de seguridad y salud en el trabajo</v>
      </c>
      <c r="M22" s="84" t="str">
        <f>VLOOKUP(H22,PELIGROS!A$2:G$445,5,0)</f>
        <v>EPP</v>
      </c>
      <c r="N22" s="61">
        <v>2</v>
      </c>
      <c r="O22" s="62">
        <v>2</v>
      </c>
      <c r="P22" s="62">
        <v>100</v>
      </c>
      <c r="Q22" s="55">
        <f t="shared" ref="Q22" si="5">N22*O22</f>
        <v>4</v>
      </c>
      <c r="R22" s="55">
        <f t="shared" ref="R22" si="6">P22*Q22</f>
        <v>400</v>
      </c>
      <c r="S22" s="63" t="str">
        <f t="shared" ref="S22" si="7">IF(Q22=40,"MA-40",IF(Q22=30,"MA-30",IF(Q22=20,"A-20",IF(Q22=10,"A-10",IF(Q22=24,"MA-24",IF(Q22=18,"A-18",IF(Q22=12,"A-12",IF(Q22=6,"M-6",IF(Q22=8,"M-8",IF(Q22=6,"M-6",IF(Q22=4,"B-4",IF(Q22=2,"B-2",))))))))))))</f>
        <v>B-4</v>
      </c>
      <c r="T22" s="64" t="str">
        <f t="shared" ref="T22" si="8">IF(R22&lt;=20,"IV",IF(R22&lt;=120,"III",IF(R22&lt;=500,"II",IF(R22&lt;=4000,"I"))))</f>
        <v>II</v>
      </c>
      <c r="U22" s="65" t="str">
        <f t="shared" ref="U22" si="9">IF(T22=0,"",IF(T22="IV","Aceptable",IF(T22="III","Mejorable",IF(T22="II","No Aceptable o Aceptable Con Control Especifico",IF(T22="I","No Aceptable","")))))</f>
        <v>No Aceptable o Aceptable Con Control Especifico</v>
      </c>
      <c r="V22" s="103"/>
      <c r="W22" s="84" t="str">
        <f>VLOOKUP(H22,PELIGROS!A$2:G$445,6,0)</f>
        <v>MUERTE</v>
      </c>
      <c r="X22" s="61"/>
      <c r="Y22" s="61"/>
      <c r="Z22" s="61"/>
      <c r="AA22" s="68"/>
      <c r="AB22" s="84" t="str">
        <f>VLOOKUP(H22,PELIGROS!A$2:G$445,7,0)</f>
        <v>CERTIFICACIÓN Y/O ENTRENAMIENTO EN TRABAJO SEGURO EN ALTURAS; DILGENCIAMIENTO DE PERMISO DE TRABAJO; USO Y MANEJO ADECUADO DE E.P.P.; ARME Y DESARME DE ANDAMIOS</v>
      </c>
      <c r="AC22" s="61"/>
      <c r="AD22" s="94"/>
    </row>
    <row r="23" spans="1:30" ht="63.75" x14ac:dyDescent="0.25">
      <c r="A23" s="86"/>
      <c r="B23" s="86"/>
      <c r="C23" s="94"/>
      <c r="D23" s="97"/>
      <c r="E23" s="100"/>
      <c r="F23" s="100"/>
      <c r="G23" s="84" t="str">
        <f>VLOOKUP(H23,PELIGROS!A$1:G$445,2,0)</f>
        <v>Atraco, golpiza, atentados y secuestrados</v>
      </c>
      <c r="H23" s="53" t="s">
        <v>57</v>
      </c>
      <c r="I23" s="53" t="s">
        <v>1374</v>
      </c>
      <c r="J23" s="84" t="str">
        <f>VLOOKUP(H23,PELIGROS!A$2:G$445,3,0)</f>
        <v>Estrés, golpes, Secuestros</v>
      </c>
      <c r="K23" s="61"/>
      <c r="L23" s="84" t="str">
        <f>VLOOKUP(H23,PELIGROS!A$2:G$445,4,0)</f>
        <v>Inspecciones planeadas e inspecciones no planeadas, procedimientos de programas de seguridad y salud en el trabajo</v>
      </c>
      <c r="M23" s="84" t="str">
        <f>VLOOKUP(H23,PELIGROS!A$2:G$445,5,0)</f>
        <v xml:space="preserve">Uniformes Corporativos, Caquetas corporativas, Carnetización
</v>
      </c>
      <c r="N23" s="61">
        <v>2</v>
      </c>
      <c r="O23" s="62">
        <v>3</v>
      </c>
      <c r="P23" s="62">
        <v>60</v>
      </c>
      <c r="Q23" s="55">
        <f t="shared" si="1"/>
        <v>6</v>
      </c>
      <c r="R23" s="55">
        <f t="shared" si="2"/>
        <v>360</v>
      </c>
      <c r="S23" s="63" t="str">
        <f t="shared" si="3"/>
        <v>M-6</v>
      </c>
      <c r="T23" s="64" t="str">
        <f t="shared" si="0"/>
        <v>II</v>
      </c>
      <c r="U23" s="65" t="str">
        <f t="shared" si="4"/>
        <v>No Aceptable o Aceptable Con Control Especifico</v>
      </c>
      <c r="V23" s="103"/>
      <c r="W23" s="84" t="str">
        <f>VLOOKUP(H23,PELIGROS!A$2:G$445,6,0)</f>
        <v>Secuestros</v>
      </c>
      <c r="X23" s="61"/>
      <c r="Y23" s="61"/>
      <c r="Z23" s="61"/>
      <c r="AA23" s="68"/>
      <c r="AB23" s="84" t="str">
        <f>VLOOKUP(H23,PELIGROS!A$2:G$445,7,0)</f>
        <v>N/A</v>
      </c>
      <c r="AC23" s="61" t="s">
        <v>1207</v>
      </c>
      <c r="AD23" s="94"/>
    </row>
    <row r="24" spans="1:30" ht="51.75" thickBot="1" x14ac:dyDescent="0.3">
      <c r="A24" s="86"/>
      <c r="B24" s="86"/>
      <c r="C24" s="94"/>
      <c r="D24" s="97"/>
      <c r="E24" s="100"/>
      <c r="F24" s="100"/>
      <c r="G24" s="84" t="str">
        <f>VLOOKUP(H24,PELIGROS!A$1:G$445,2,0)</f>
        <v>SISMOS, INCENDIOS, INUNDACIONES, TERREMOTOS, VENDAVALES, DERRUMBE</v>
      </c>
      <c r="H24" s="53" t="s">
        <v>62</v>
      </c>
      <c r="I24" s="53" t="s">
        <v>1375</v>
      </c>
      <c r="J24" s="84" t="str">
        <f>VLOOKUP(H24,PELIGROS!A$2:G$445,3,0)</f>
        <v>SISMOS, INCENDIOS, INUNDACIONES, TERREMOTOS, VENDAVALES</v>
      </c>
      <c r="K24" s="61"/>
      <c r="L24" s="84" t="str">
        <f>VLOOKUP(H24,PELIGROS!A$2:G$445,4,0)</f>
        <v>Inspecciones planeadas e inspecciones no planeadas, procedimientos de programas de seguridad y salud en el trabajo</v>
      </c>
      <c r="M24" s="84" t="str">
        <f>VLOOKUP(H24,PELIGROS!A$2:G$445,5,0)</f>
        <v>BRIGADAS DE EMERGENCIAS</v>
      </c>
      <c r="N24" s="61">
        <v>2</v>
      </c>
      <c r="O24" s="62">
        <v>1</v>
      </c>
      <c r="P24" s="62">
        <v>100</v>
      </c>
      <c r="Q24" s="55">
        <f t="shared" si="1"/>
        <v>2</v>
      </c>
      <c r="R24" s="55">
        <f t="shared" si="2"/>
        <v>200</v>
      </c>
      <c r="S24" s="63" t="str">
        <f t="shared" si="3"/>
        <v>B-2</v>
      </c>
      <c r="T24" s="64" t="str">
        <f t="shared" si="0"/>
        <v>II</v>
      </c>
      <c r="U24" s="65" t="str">
        <f t="shared" si="4"/>
        <v>No Aceptable o Aceptable Con Control Especifico</v>
      </c>
      <c r="V24" s="104"/>
      <c r="W24" s="84" t="str">
        <f>VLOOKUP(H24,PELIGROS!A$2:G$445,6,0)</f>
        <v>MUERTE</v>
      </c>
      <c r="X24" s="61"/>
      <c r="Y24" s="61"/>
      <c r="Z24" s="61"/>
      <c r="AA24" s="68"/>
      <c r="AB24" s="84" t="str">
        <f>VLOOKUP(H24,PELIGROS!A$2:G$445,7,0)</f>
        <v>ENTRENAMIENTO DE LA BRIGADA; DIVULGACIÓN DE PLAN DE EMERGENCIA</v>
      </c>
      <c r="AC24" s="61" t="s">
        <v>1209</v>
      </c>
      <c r="AD24" s="106"/>
    </row>
    <row r="25" spans="1:30" ht="51" x14ac:dyDescent="0.25">
      <c r="A25" s="86"/>
      <c r="B25" s="86"/>
      <c r="C25" s="107" t="str">
        <f>VLOOKUP(E25,[1]Hoja2!A$2:C$82,2,0)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25" s="109" t="str">
        <f>VLOOKUP(E25,[1]Hoja2!A$2:C$82,3,0)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25" s="112" t="s">
        <v>1035</v>
      </c>
      <c r="F25" s="112" t="s">
        <v>1214</v>
      </c>
      <c r="G25" s="82" t="str">
        <f>VLOOKUP(H25,PELIGROS!A$1:G$445,2,0)</f>
        <v>Bacteria</v>
      </c>
      <c r="H25" s="22" t="s">
        <v>108</v>
      </c>
      <c r="I25" s="22" t="s">
        <v>1370</v>
      </c>
      <c r="J25" s="82" t="str">
        <f>VLOOKUP(H25,PELIGROS!A$2:G$445,3,0)</f>
        <v>Infecciones producidas por Bacterianas</v>
      </c>
      <c r="K25" s="16"/>
      <c r="L25" s="82" t="str">
        <f>VLOOKUP(H25,PELIGROS!A$2:G$445,4,0)</f>
        <v>Inspecciones planeadas e inspecciones no planeadas, procedimientos de programas de seguridad y salud en el trabajo</v>
      </c>
      <c r="M25" s="82" t="str">
        <f>VLOOKUP(H25,PELIGROS!A$2:G$445,5,0)</f>
        <v>Programa de vacunación, bota pantalon, overol, guantes, tapabocas, mascarillas con filtos</v>
      </c>
      <c r="N25" s="81">
        <v>2</v>
      </c>
      <c r="O25" s="24">
        <v>3</v>
      </c>
      <c r="P25" s="24">
        <v>10</v>
      </c>
      <c r="Q25" s="24">
        <f t="shared" si="1"/>
        <v>6</v>
      </c>
      <c r="R25" s="24">
        <f t="shared" si="2"/>
        <v>60</v>
      </c>
      <c r="S25" s="29" t="str">
        <f t="shared" si="3"/>
        <v>M-6</v>
      </c>
      <c r="T25" s="30" t="str">
        <f t="shared" si="0"/>
        <v>III</v>
      </c>
      <c r="U25" s="31" t="str">
        <f t="shared" si="4"/>
        <v>Mejorable</v>
      </c>
      <c r="V25" s="88">
        <v>1</v>
      </c>
      <c r="W25" s="82" t="str">
        <f>VLOOKUP(H25,PELIGROS!A$2:G$445,6,0)</f>
        <v xml:space="preserve">Enfermedades Infectocontagiosas
</v>
      </c>
      <c r="X25" s="16"/>
      <c r="Y25" s="16"/>
      <c r="Z25" s="16"/>
      <c r="AA25" s="15"/>
      <c r="AB25" s="82" t="str">
        <f>VLOOKUP(H25,PELIGROS!A$2:G$445,7,0)</f>
        <v xml:space="preserve">Riesgo Biológico, Autocuidado y/o Uso y manejo adecuado de E.P.P.
</v>
      </c>
      <c r="AC25" s="109" t="s">
        <v>1258</v>
      </c>
      <c r="AD25" s="109" t="s">
        <v>1201</v>
      </c>
    </row>
    <row r="26" spans="1:30" ht="51" x14ac:dyDescent="0.25">
      <c r="A26" s="86"/>
      <c r="B26" s="86"/>
      <c r="C26" s="91"/>
      <c r="D26" s="110"/>
      <c r="E26" s="113"/>
      <c r="F26" s="113"/>
      <c r="G26" s="82" t="str">
        <f>VLOOKUP(H26,PELIGROS!A$1:G$445,2,0)</f>
        <v>Virus</v>
      </c>
      <c r="H26" s="22" t="s">
        <v>120</v>
      </c>
      <c r="I26" s="22" t="s">
        <v>1370</v>
      </c>
      <c r="J26" s="82" t="str">
        <f>VLOOKUP(H26,PELIGROS!A$2:G$445,3,0)</f>
        <v>Infecciones Virales</v>
      </c>
      <c r="K26" s="16"/>
      <c r="L26" s="82" t="str">
        <f>VLOOKUP(H26,PELIGROS!A$2:G$445,4,0)</f>
        <v>Inspecciones planeadas e inspecciones no planeadas, procedimientos de programas de seguridad y salud en el trabajo</v>
      </c>
      <c r="M26" s="82" t="str">
        <f>VLOOKUP(H26,PELIGROS!A$2:G$445,5,0)</f>
        <v>Programa de vacunación, bota pantalon, overol, guantes, tapabocas, mascarillas con filtos</v>
      </c>
      <c r="N26" s="81">
        <v>2</v>
      </c>
      <c r="O26" s="24">
        <v>3</v>
      </c>
      <c r="P26" s="24">
        <v>10</v>
      </c>
      <c r="Q26" s="24">
        <f t="shared" si="1"/>
        <v>6</v>
      </c>
      <c r="R26" s="24">
        <f t="shared" si="2"/>
        <v>60</v>
      </c>
      <c r="S26" s="29" t="str">
        <f t="shared" si="3"/>
        <v>M-6</v>
      </c>
      <c r="T26" s="30" t="str">
        <f t="shared" si="0"/>
        <v>III</v>
      </c>
      <c r="U26" s="31" t="str">
        <f t="shared" si="4"/>
        <v>Mejorable</v>
      </c>
      <c r="V26" s="115"/>
      <c r="W26" s="82" t="str">
        <f>VLOOKUP(H26,PELIGROS!A$2:G$445,6,0)</f>
        <v xml:space="preserve">Enfermedades Infectocontagiosas
</v>
      </c>
      <c r="X26" s="16"/>
      <c r="Y26" s="16"/>
      <c r="Z26" s="16"/>
      <c r="AA26" s="15"/>
      <c r="AB26" s="82" t="str">
        <f>VLOOKUP(H26,PELIGROS!A$2:G$445,7,0)</f>
        <v xml:space="preserve">Riesgo Biológico, Autocuidado y/o Uso y manejo adecuado de E.P.P.
</v>
      </c>
      <c r="AC26" s="162"/>
      <c r="AD26" s="110"/>
    </row>
    <row r="27" spans="1:30" ht="51" x14ac:dyDescent="0.25">
      <c r="A27" s="86"/>
      <c r="B27" s="86"/>
      <c r="C27" s="91"/>
      <c r="D27" s="110"/>
      <c r="E27" s="113"/>
      <c r="F27" s="113"/>
      <c r="G27" s="82" t="str">
        <f>VLOOKUP(H27,PELIGROS!A$1:G$445,2,0)</f>
        <v>INFRAROJA, ULTRAVIOLETA, VISIBLE, RADIOFRECUENCIA, MICROONDAS, LASER</v>
      </c>
      <c r="H27" s="22" t="s">
        <v>67</v>
      </c>
      <c r="I27" s="22" t="s">
        <v>1371</v>
      </c>
      <c r="J27" s="82" t="str">
        <f>VLOOKUP(H27,PELIGROS!A$2:G$445,3,0)</f>
        <v>CÁNCER, LESIONES DÉRMICAS Y OCULARES</v>
      </c>
      <c r="K27" s="16"/>
      <c r="L27" s="82" t="str">
        <f>VLOOKUP(H27,PELIGROS!A$2:G$445,4,0)</f>
        <v>Inspecciones planeadas e inspecciones no planeadas, procedimientos de programas de seguridad y salud en el trabajo</v>
      </c>
      <c r="M27" s="82" t="str">
        <f>VLOOKUP(H27,PELIGROS!A$2:G$445,5,0)</f>
        <v>PROGRAMA BLOQUEADOR SOLAR</v>
      </c>
      <c r="N27" s="16">
        <v>2</v>
      </c>
      <c r="O27" s="17">
        <v>2</v>
      </c>
      <c r="P27" s="17">
        <v>10</v>
      </c>
      <c r="Q27" s="24">
        <f t="shared" si="1"/>
        <v>4</v>
      </c>
      <c r="R27" s="24">
        <f t="shared" si="2"/>
        <v>40</v>
      </c>
      <c r="S27" s="29" t="str">
        <f t="shared" si="3"/>
        <v>B-4</v>
      </c>
      <c r="T27" s="30" t="str">
        <f t="shared" si="0"/>
        <v>III</v>
      </c>
      <c r="U27" s="31" t="str">
        <f t="shared" si="4"/>
        <v>Mejorable</v>
      </c>
      <c r="V27" s="115"/>
      <c r="W27" s="82" t="str">
        <f>VLOOKUP(H27,PELIGROS!A$2:G$445,6,0)</f>
        <v>CÁNCER</v>
      </c>
      <c r="X27" s="16"/>
      <c r="Y27" s="16"/>
      <c r="Z27" s="16"/>
      <c r="AA27" s="15"/>
      <c r="AB27" s="82" t="str">
        <f>VLOOKUP(H27,PELIGROS!A$2:G$445,7,0)</f>
        <v>N/A</v>
      </c>
      <c r="AC27" s="16" t="s">
        <v>1202</v>
      </c>
      <c r="AD27" s="110"/>
    </row>
    <row r="28" spans="1:30" ht="51" x14ac:dyDescent="0.25">
      <c r="A28" s="86"/>
      <c r="B28" s="86"/>
      <c r="C28" s="91"/>
      <c r="D28" s="110"/>
      <c r="E28" s="113"/>
      <c r="F28" s="113"/>
      <c r="G28" s="82" t="str">
        <f>VLOOKUP(H28,PELIGROS!A$1:G$445,2,0)</f>
        <v>MATERIAL PARTICULADO</v>
      </c>
      <c r="H28" s="22" t="s">
        <v>269</v>
      </c>
      <c r="I28" s="22" t="s">
        <v>1381</v>
      </c>
      <c r="J28" s="82" t="str">
        <f>VLOOKUP(H28,PELIGROS!A$2:G$445,3,0)</f>
        <v>NEUMOCONIOSIS, BRONQUITIS, ASMA, SILICOSIS</v>
      </c>
      <c r="K28" s="16"/>
      <c r="L28" s="82" t="str">
        <f>VLOOKUP(H28,PELIGROS!A$2:G$445,4,0)</f>
        <v>Inspecciones planeadas e inspecciones no planeadas, procedimientos de programas de seguridad y salud en el trabajo</v>
      </c>
      <c r="M28" s="82" t="str">
        <f>VLOOKUP(H28,PELIGROS!A$2:G$445,5,0)</f>
        <v>EPP MASCARILLAS Y FILTROS</v>
      </c>
      <c r="N28" s="16">
        <v>2</v>
      </c>
      <c r="O28" s="17">
        <v>2</v>
      </c>
      <c r="P28" s="17">
        <v>25</v>
      </c>
      <c r="Q28" s="24">
        <f t="shared" si="1"/>
        <v>4</v>
      </c>
      <c r="R28" s="24">
        <f t="shared" si="2"/>
        <v>100</v>
      </c>
      <c r="S28" s="29" t="str">
        <f t="shared" si="3"/>
        <v>B-4</v>
      </c>
      <c r="T28" s="30" t="str">
        <f t="shared" si="0"/>
        <v>III</v>
      </c>
      <c r="U28" s="31" t="str">
        <f t="shared" si="4"/>
        <v>Mejorable</v>
      </c>
      <c r="V28" s="115"/>
      <c r="W28" s="82" t="str">
        <f>VLOOKUP(H28,PELIGROS!A$2:G$445,6,0)</f>
        <v>NEUMOCONIOSIS</v>
      </c>
      <c r="X28" s="16"/>
      <c r="Y28" s="16"/>
      <c r="Z28" s="16"/>
      <c r="AA28" s="15"/>
      <c r="AB28" s="82" t="str">
        <f>VLOOKUP(H28,PELIGROS!A$2:G$445,7,0)</f>
        <v>USO Y MANEJO DE LOS EPP</v>
      </c>
      <c r="AC28" s="16" t="s">
        <v>1232</v>
      </c>
      <c r="AD28" s="110"/>
    </row>
    <row r="29" spans="1:30" ht="63.75" x14ac:dyDescent="0.25">
      <c r="A29" s="86"/>
      <c r="B29" s="86"/>
      <c r="C29" s="91"/>
      <c r="D29" s="110"/>
      <c r="E29" s="113"/>
      <c r="F29" s="113"/>
      <c r="G29" s="82" t="str">
        <f>VLOOKUP(H29,PELIGROS!A$1:G$445,2,0)</f>
        <v>NATURALEZA DE LA TAREA</v>
      </c>
      <c r="H29" s="22" t="s">
        <v>76</v>
      </c>
      <c r="I29" s="22" t="s">
        <v>1372</v>
      </c>
      <c r="J29" s="82" t="str">
        <f>VLOOKUP(H29,PELIGROS!A$2:G$445,3,0)</f>
        <v>ESTRÉS,  TRANSTORNOS DEL SUEÑO</v>
      </c>
      <c r="K29" s="16"/>
      <c r="L29" s="82" t="str">
        <f>VLOOKUP(H29,PELIGROS!A$2:G$445,4,0)</f>
        <v>N/A</v>
      </c>
      <c r="M29" s="82" t="str">
        <f>VLOOKUP(H29,PELIGROS!A$2:G$445,5,0)</f>
        <v>PVE PSICOSOCIAL</v>
      </c>
      <c r="N29" s="16">
        <v>2</v>
      </c>
      <c r="O29" s="17">
        <v>3</v>
      </c>
      <c r="P29" s="17">
        <v>10</v>
      </c>
      <c r="Q29" s="24">
        <f t="shared" si="1"/>
        <v>6</v>
      </c>
      <c r="R29" s="24">
        <f t="shared" si="2"/>
        <v>60</v>
      </c>
      <c r="S29" s="29" t="str">
        <f t="shared" si="3"/>
        <v>M-6</v>
      </c>
      <c r="T29" s="30" t="str">
        <f t="shared" si="0"/>
        <v>III</v>
      </c>
      <c r="U29" s="31" t="str">
        <f t="shared" si="4"/>
        <v>Mejorable</v>
      </c>
      <c r="V29" s="115"/>
      <c r="W29" s="82" t="str">
        <f>VLOOKUP(H29,PELIGROS!A$2:G$445,6,0)</f>
        <v>ESTRÉS</v>
      </c>
      <c r="X29" s="16"/>
      <c r="Y29" s="16"/>
      <c r="Z29" s="16"/>
      <c r="AA29" s="15"/>
      <c r="AB29" s="82" t="str">
        <f>VLOOKUP(H29,PELIGROS!A$2:G$445,7,0)</f>
        <v>N/A</v>
      </c>
      <c r="AC29" s="16" t="s">
        <v>1203</v>
      </c>
      <c r="AD29" s="110"/>
    </row>
    <row r="30" spans="1:30" ht="51" x14ac:dyDescent="0.25">
      <c r="A30" s="86"/>
      <c r="B30" s="86"/>
      <c r="C30" s="91"/>
      <c r="D30" s="110"/>
      <c r="E30" s="113"/>
      <c r="F30" s="113"/>
      <c r="G30" s="82" t="str">
        <f>VLOOKUP(H30,PELIGROS!A$1:G$445,2,0)</f>
        <v>Forzadas, Prolongadas</v>
      </c>
      <c r="H30" s="22" t="s">
        <v>40</v>
      </c>
      <c r="I30" s="22" t="s">
        <v>1373</v>
      </c>
      <c r="J30" s="82" t="str">
        <f>VLOOKUP(H30,PELIGROS!A$2:G$445,3,0)</f>
        <v xml:space="preserve">Lesiones osteomusculares, lesiones osteoarticulares
</v>
      </c>
      <c r="K30" s="16"/>
      <c r="L30" s="82" t="str">
        <f>VLOOKUP(H30,PELIGROS!A$2:G$445,4,0)</f>
        <v>Inspecciones planeadas e inspecciones no planeadas, procedimientos de programas de seguridad y salud en el trabajo</v>
      </c>
      <c r="M30" s="82" t="str">
        <f>VLOOKUP(H30,PELIGROS!A$2:G$445,5,0)</f>
        <v>PVE Biomecánico, programa pausas activas, exámenes periódicos, recomendaciones, control de posturas</v>
      </c>
      <c r="N30" s="16">
        <v>2</v>
      </c>
      <c r="O30" s="17">
        <v>3</v>
      </c>
      <c r="P30" s="17">
        <v>25</v>
      </c>
      <c r="Q30" s="24">
        <f t="shared" si="1"/>
        <v>6</v>
      </c>
      <c r="R30" s="24">
        <f t="shared" si="2"/>
        <v>150</v>
      </c>
      <c r="S30" s="29" t="str">
        <f t="shared" si="3"/>
        <v>M-6</v>
      </c>
      <c r="T30" s="30" t="str">
        <f t="shared" si="0"/>
        <v>II</v>
      </c>
      <c r="U30" s="31" t="str">
        <f t="shared" si="4"/>
        <v>No Aceptable o Aceptable Con Control Especifico</v>
      </c>
      <c r="V30" s="115"/>
      <c r="W30" s="82" t="str">
        <f>VLOOKUP(H30,PELIGROS!A$2:G$445,6,0)</f>
        <v>Enfermedades Osteomusculares</v>
      </c>
      <c r="X30" s="16"/>
      <c r="Y30" s="16"/>
      <c r="Z30" s="16"/>
      <c r="AA30" s="15"/>
      <c r="AB30" s="82" t="str">
        <f>VLOOKUP(H30,PELIGROS!A$2:G$445,7,0)</f>
        <v>Prevención en lesiones osteomusculares, líderes de pausas activas</v>
      </c>
      <c r="AC30" s="16" t="s">
        <v>1204</v>
      </c>
      <c r="AD30" s="110"/>
    </row>
    <row r="31" spans="1:30" ht="51" x14ac:dyDescent="0.25">
      <c r="A31" s="86"/>
      <c r="B31" s="86"/>
      <c r="C31" s="91"/>
      <c r="D31" s="110"/>
      <c r="E31" s="113"/>
      <c r="F31" s="113"/>
      <c r="G31" s="82" t="str">
        <f>VLOOKUP(H31,PELIGROS!A$1:G$445,2,0)</f>
        <v>Movimientos repetitivos, Miembros Superiores</v>
      </c>
      <c r="H31" s="22" t="s">
        <v>47</v>
      </c>
      <c r="I31" s="22" t="s">
        <v>1373</v>
      </c>
      <c r="J31" s="82" t="str">
        <f>VLOOKUP(H31,PELIGROS!A$2:G$445,3,0)</f>
        <v>Lesiones Musculoesqueléticas</v>
      </c>
      <c r="K31" s="16"/>
      <c r="L31" s="82" t="str">
        <f>VLOOKUP(H31,PELIGROS!A$2:G$445,4,0)</f>
        <v>N/A</v>
      </c>
      <c r="M31" s="82" t="str">
        <f>VLOOKUP(H31,PELIGROS!A$2:G$445,5,0)</f>
        <v>PVE BIomécanico, programa pausas activas, examenes periódicos, recomendaicones, control de posturas</v>
      </c>
      <c r="N31" s="16">
        <v>2</v>
      </c>
      <c r="O31" s="17">
        <v>2</v>
      </c>
      <c r="P31" s="17">
        <v>10</v>
      </c>
      <c r="Q31" s="24">
        <f t="shared" si="1"/>
        <v>4</v>
      </c>
      <c r="R31" s="24">
        <f t="shared" si="2"/>
        <v>40</v>
      </c>
      <c r="S31" s="29" t="str">
        <f t="shared" si="3"/>
        <v>B-4</v>
      </c>
      <c r="T31" s="30" t="str">
        <f t="shared" si="0"/>
        <v>III</v>
      </c>
      <c r="U31" s="31" t="str">
        <f t="shared" si="4"/>
        <v>Mejorable</v>
      </c>
      <c r="V31" s="115"/>
      <c r="W31" s="82" t="str">
        <f>VLOOKUP(H31,PELIGROS!A$2:G$445,6,0)</f>
        <v>Enfermedades musculoesqueleticas</v>
      </c>
      <c r="X31" s="16"/>
      <c r="Y31" s="16"/>
      <c r="Z31" s="16"/>
      <c r="AA31" s="15"/>
      <c r="AB31" s="82" t="str">
        <f>VLOOKUP(H31,PELIGROS!A$2:G$445,7,0)</f>
        <v>Prevención en lesiones osteomusculares, líderes de pausas activas</v>
      </c>
      <c r="AC31" s="16" t="s">
        <v>1204</v>
      </c>
      <c r="AD31" s="110"/>
    </row>
    <row r="32" spans="1:30" ht="51" x14ac:dyDescent="0.25">
      <c r="A32" s="86"/>
      <c r="B32" s="86"/>
      <c r="C32" s="91"/>
      <c r="D32" s="110"/>
      <c r="E32" s="113"/>
      <c r="F32" s="113"/>
      <c r="G32" s="82" t="str">
        <f>VLOOKUP(H32,PELIGROS!A$1:G$445,2,0)</f>
        <v>Atropellamiento, Envestir</v>
      </c>
      <c r="H32" s="22" t="s">
        <v>1187</v>
      </c>
      <c r="I32" s="22" t="s">
        <v>1374</v>
      </c>
      <c r="J32" s="82" t="str">
        <f>VLOOKUP(H32,PELIGROS!A$2:G$445,3,0)</f>
        <v>Lesiones, pérdidas materiales, muerte</v>
      </c>
      <c r="K32" s="16"/>
      <c r="L32" s="82" t="str">
        <f>VLOOKUP(H32,PELIGROS!A$2:G$445,4,0)</f>
        <v>Inspecciones planeadas e inspecciones no planeadas, procedimientos de programas de seguridad y salud en el trabajo</v>
      </c>
      <c r="M32" s="82" t="str">
        <f>VLOOKUP(H32,PELIGROS!A$2:G$445,5,0)</f>
        <v>Programa de seguridad vial, señalización</v>
      </c>
      <c r="N32" s="16">
        <v>2</v>
      </c>
      <c r="O32" s="17">
        <v>3</v>
      </c>
      <c r="P32" s="17">
        <v>60</v>
      </c>
      <c r="Q32" s="24">
        <f t="shared" si="1"/>
        <v>6</v>
      </c>
      <c r="R32" s="24">
        <f t="shared" si="2"/>
        <v>360</v>
      </c>
      <c r="S32" s="29" t="str">
        <f t="shared" si="3"/>
        <v>M-6</v>
      </c>
      <c r="T32" s="30" t="str">
        <f t="shared" si="0"/>
        <v>II</v>
      </c>
      <c r="U32" s="31" t="str">
        <f t="shared" si="4"/>
        <v>No Aceptable o Aceptable Con Control Especifico</v>
      </c>
      <c r="V32" s="115"/>
      <c r="W32" s="82" t="str">
        <f>VLOOKUP(H32,PELIGROS!A$2:G$445,6,0)</f>
        <v>Muerte</v>
      </c>
      <c r="X32" s="16"/>
      <c r="Y32" s="16"/>
      <c r="Z32" s="16"/>
      <c r="AA32" s="15"/>
      <c r="AB32" s="82" t="str">
        <f>VLOOKUP(H32,PELIGROS!A$2:G$445,7,0)</f>
        <v>Seguridad vial y manejo defensivo, aseguramiento de áreas de trabajo</v>
      </c>
      <c r="AC32" s="16" t="s">
        <v>1205</v>
      </c>
      <c r="AD32" s="110"/>
    </row>
    <row r="33" spans="1:30" ht="40.5" x14ac:dyDescent="0.25">
      <c r="A33" s="86"/>
      <c r="B33" s="86"/>
      <c r="C33" s="91"/>
      <c r="D33" s="110"/>
      <c r="E33" s="113"/>
      <c r="F33" s="113"/>
      <c r="G33" s="82" t="str">
        <f>VLOOKUP(H33,PELIGROS!A$1:G$445,2,0)</f>
        <v>Superficies de trabajo irregulares o deslizantes</v>
      </c>
      <c r="H33" s="22" t="s">
        <v>597</v>
      </c>
      <c r="I33" s="22" t="s">
        <v>1374</v>
      </c>
      <c r="J33" s="82" t="str">
        <f>VLOOKUP(H33,PELIGROS!A$2:G$445,3,0)</f>
        <v>Caidas del mismo nivel, fracturas, golpe con objetos, caídas de objetos, obstrucción de rutas de evacuación</v>
      </c>
      <c r="K33" s="16"/>
      <c r="L33" s="82" t="str">
        <f>VLOOKUP(H33,PELIGROS!A$2:G$445,4,0)</f>
        <v>N/A</v>
      </c>
      <c r="M33" s="82" t="str">
        <f>VLOOKUP(H33,PELIGROS!A$2:G$445,5,0)</f>
        <v>N/A</v>
      </c>
      <c r="N33" s="16">
        <v>2</v>
      </c>
      <c r="O33" s="17">
        <v>3</v>
      </c>
      <c r="P33" s="17">
        <v>25</v>
      </c>
      <c r="Q33" s="24">
        <f t="shared" si="1"/>
        <v>6</v>
      </c>
      <c r="R33" s="24">
        <f t="shared" si="2"/>
        <v>150</v>
      </c>
      <c r="S33" s="29" t="str">
        <f t="shared" si="3"/>
        <v>M-6</v>
      </c>
      <c r="T33" s="30" t="str">
        <f t="shared" si="0"/>
        <v>II</v>
      </c>
      <c r="U33" s="31" t="str">
        <f t="shared" si="4"/>
        <v>No Aceptable o Aceptable Con Control Especifico</v>
      </c>
      <c r="V33" s="115"/>
      <c r="W33" s="82" t="str">
        <f>VLOOKUP(H33,PELIGROS!A$2:G$445,6,0)</f>
        <v>Caídas de distinto nivel</v>
      </c>
      <c r="X33" s="16"/>
      <c r="Y33" s="16"/>
      <c r="Z33" s="16"/>
      <c r="AA33" s="15"/>
      <c r="AB33" s="82" t="str">
        <f>VLOOKUP(H33,PELIGROS!A$2:G$445,7,0)</f>
        <v>Pautas Básicas en orden y aseo en el lugar de trabajo, actos y condiciones inseguras</v>
      </c>
      <c r="AC33" s="16" t="s">
        <v>1293</v>
      </c>
      <c r="AD33" s="110"/>
    </row>
    <row r="34" spans="1:30" ht="89.25" x14ac:dyDescent="0.25">
      <c r="A34" s="86"/>
      <c r="B34" s="86"/>
      <c r="C34" s="91"/>
      <c r="D34" s="110"/>
      <c r="E34" s="113"/>
      <c r="F34" s="113"/>
      <c r="G34" s="82" t="str">
        <f>VLOOKUP(H34,PELIGROS!A$1:G$445,2,0)</f>
        <v>MANTENIMIENTO DE PUENTE GRUAS, LIMPIEZA DE CANALES, MANTENIMIENTO DE INSTALACIONES LOCATIVAS, MANTENIMIENTO Y REPARACIÓN DE POZOS</v>
      </c>
      <c r="H34" s="22" t="s">
        <v>624</v>
      </c>
      <c r="I34" s="22" t="s">
        <v>1374</v>
      </c>
      <c r="J34" s="82" t="str">
        <f>VLOOKUP(H34,PELIGROS!A$2:G$445,3,0)</f>
        <v>LESIONES, FRACTURAS, MUERTE</v>
      </c>
      <c r="K34" s="16"/>
      <c r="L34" s="82" t="str">
        <f>VLOOKUP(H34,PELIGROS!A$2:G$445,4,0)</f>
        <v>Inspecciones planeadas e inspecciones no planeadas, procedimientos de programas de seguridad y salud en el trabajo</v>
      </c>
      <c r="M34" s="82" t="str">
        <f>VLOOKUP(H34,PELIGROS!A$2:G$445,5,0)</f>
        <v>EPP</v>
      </c>
      <c r="N34" s="16">
        <v>2</v>
      </c>
      <c r="O34" s="17">
        <v>2</v>
      </c>
      <c r="P34" s="17">
        <v>100</v>
      </c>
      <c r="Q34" s="24">
        <f t="shared" ref="Q34" si="10">N34*O34</f>
        <v>4</v>
      </c>
      <c r="R34" s="24">
        <f t="shared" ref="R34" si="11">P34*Q34</f>
        <v>400</v>
      </c>
      <c r="S34" s="29" t="str">
        <f t="shared" ref="S34" si="12">IF(Q34=40,"MA-40",IF(Q34=30,"MA-30",IF(Q34=20,"A-20",IF(Q34=10,"A-10",IF(Q34=24,"MA-24",IF(Q34=18,"A-18",IF(Q34=12,"A-12",IF(Q34=6,"M-6",IF(Q34=8,"M-8",IF(Q34=6,"M-6",IF(Q34=4,"B-4",IF(Q34=2,"B-2",))))))))))))</f>
        <v>B-4</v>
      </c>
      <c r="T34" s="30" t="str">
        <f t="shared" ref="T34" si="13">IF(R34&lt;=20,"IV",IF(R34&lt;=120,"III",IF(R34&lt;=500,"II",IF(R34&lt;=4000,"I"))))</f>
        <v>II</v>
      </c>
      <c r="U34" s="31" t="str">
        <f t="shared" ref="U34" si="14">IF(T34=0,"",IF(T34="IV","Aceptable",IF(T34="III","Mejorable",IF(T34="II","No Aceptable o Aceptable Con Control Especifico",IF(T34="I","No Aceptable","")))))</f>
        <v>No Aceptable o Aceptable Con Control Especifico</v>
      </c>
      <c r="V34" s="115"/>
      <c r="W34" s="82" t="str">
        <f>VLOOKUP(H34,PELIGROS!A$2:G$445,6,0)</f>
        <v>MUERTE</v>
      </c>
      <c r="X34" s="16"/>
      <c r="Y34" s="16"/>
      <c r="Z34" s="16"/>
      <c r="AA34" s="15"/>
      <c r="AB34" s="82" t="str">
        <f>VLOOKUP(H34,PELIGROS!A$2:G$445,7,0)</f>
        <v>CERTIFICACIÓN Y/O ENTRENAMIENTO EN TRABAJO SEGURO EN ALTURAS; DILGENCIAMIENTO DE PERMISO DE TRABAJO; USO Y MANEJO ADECUADO DE E.P.P.; ARME Y DESARME DE ANDAMIOS</v>
      </c>
      <c r="AC34" s="16"/>
      <c r="AD34" s="110"/>
    </row>
    <row r="35" spans="1:30" ht="63.75" x14ac:dyDescent="0.25">
      <c r="A35" s="86"/>
      <c r="B35" s="86"/>
      <c r="C35" s="91"/>
      <c r="D35" s="110"/>
      <c r="E35" s="113"/>
      <c r="F35" s="113"/>
      <c r="G35" s="82" t="str">
        <f>VLOOKUP(H35,PELIGROS!A$1:G$445,2,0)</f>
        <v>Atraco, golpiza, atentados y secuestrados</v>
      </c>
      <c r="H35" s="22" t="s">
        <v>57</v>
      </c>
      <c r="I35" s="22" t="s">
        <v>1374</v>
      </c>
      <c r="J35" s="82" t="str">
        <f>VLOOKUP(H35,PELIGROS!A$2:G$445,3,0)</f>
        <v>Estrés, golpes, Secuestros</v>
      </c>
      <c r="K35" s="16"/>
      <c r="L35" s="82" t="str">
        <f>VLOOKUP(H35,PELIGROS!A$2:G$445,4,0)</f>
        <v>Inspecciones planeadas e inspecciones no planeadas, procedimientos de programas de seguridad y salud en el trabajo</v>
      </c>
      <c r="M35" s="82" t="str">
        <f>VLOOKUP(H35,PELIGROS!A$2:G$445,5,0)</f>
        <v xml:space="preserve">Uniformes Corporativos, Caquetas corporativas, Carnetización
</v>
      </c>
      <c r="N35" s="16">
        <v>2</v>
      </c>
      <c r="O35" s="17">
        <v>3</v>
      </c>
      <c r="P35" s="17">
        <v>60</v>
      </c>
      <c r="Q35" s="24">
        <f t="shared" si="1"/>
        <v>6</v>
      </c>
      <c r="R35" s="24">
        <f t="shared" si="2"/>
        <v>360</v>
      </c>
      <c r="S35" s="29" t="str">
        <f t="shared" si="3"/>
        <v>M-6</v>
      </c>
      <c r="T35" s="30" t="str">
        <f t="shared" si="0"/>
        <v>II</v>
      </c>
      <c r="U35" s="31" t="str">
        <f t="shared" si="4"/>
        <v>No Aceptable o Aceptable Con Control Especifico</v>
      </c>
      <c r="V35" s="115"/>
      <c r="W35" s="82" t="str">
        <f>VLOOKUP(H35,PELIGROS!A$2:G$445,6,0)</f>
        <v>Secuestros</v>
      </c>
      <c r="X35" s="16"/>
      <c r="Y35" s="16"/>
      <c r="Z35" s="16"/>
      <c r="AA35" s="15"/>
      <c r="AB35" s="82" t="str">
        <f>VLOOKUP(H35,PELIGROS!A$2:G$445,7,0)</f>
        <v>N/A</v>
      </c>
      <c r="AC35" s="16" t="s">
        <v>1207</v>
      </c>
      <c r="AD35" s="110"/>
    </row>
    <row r="36" spans="1:30" ht="51.75" thickBot="1" x14ac:dyDescent="0.3">
      <c r="A36" s="86"/>
      <c r="B36" s="86"/>
      <c r="C36" s="108"/>
      <c r="D36" s="111"/>
      <c r="E36" s="114"/>
      <c r="F36" s="114"/>
      <c r="G36" s="82" t="str">
        <f>VLOOKUP(H36,PELIGROS!A$1:G$445,2,0)</f>
        <v>SISMOS, INCENDIOS, INUNDACIONES, TERREMOTOS, VENDAVALES, DERRUMBE</v>
      </c>
      <c r="H36" s="22" t="s">
        <v>62</v>
      </c>
      <c r="I36" s="22" t="s">
        <v>1375</v>
      </c>
      <c r="J36" s="82" t="str">
        <f>VLOOKUP(H36,PELIGROS!A$2:G$445,3,0)</f>
        <v>SISMOS, INCENDIOS, INUNDACIONES, TERREMOTOS, VENDAVALES</v>
      </c>
      <c r="K36" s="16"/>
      <c r="L36" s="82" t="str">
        <f>VLOOKUP(H36,PELIGROS!A$2:G$445,4,0)</f>
        <v>Inspecciones planeadas e inspecciones no planeadas, procedimientos de programas de seguridad y salud en el trabajo</v>
      </c>
      <c r="M36" s="82" t="str">
        <f>VLOOKUP(H36,PELIGROS!A$2:G$445,5,0)</f>
        <v>BRIGADAS DE EMERGENCIAS</v>
      </c>
      <c r="N36" s="16">
        <v>2</v>
      </c>
      <c r="O36" s="17">
        <v>1</v>
      </c>
      <c r="P36" s="17">
        <v>100</v>
      </c>
      <c r="Q36" s="24">
        <f t="shared" si="1"/>
        <v>2</v>
      </c>
      <c r="R36" s="24">
        <f t="shared" si="2"/>
        <v>200</v>
      </c>
      <c r="S36" s="29" t="str">
        <f t="shared" si="3"/>
        <v>B-2</v>
      </c>
      <c r="T36" s="30" t="str">
        <f t="shared" si="0"/>
        <v>II</v>
      </c>
      <c r="U36" s="31" t="str">
        <f t="shared" si="4"/>
        <v>No Aceptable o Aceptable Con Control Especifico</v>
      </c>
      <c r="V36" s="89"/>
      <c r="W36" s="82" t="str">
        <f>VLOOKUP(H36,PELIGROS!A$2:G$445,6,0)</f>
        <v>MUERTE</v>
      </c>
      <c r="X36" s="16"/>
      <c r="Y36" s="16"/>
      <c r="Z36" s="16"/>
      <c r="AA36" s="15" t="s">
        <v>1208</v>
      </c>
      <c r="AB36" s="82" t="str">
        <f>VLOOKUP(H36,PELIGROS!A$2:G$445,7,0)</f>
        <v>ENTRENAMIENTO DE LA BRIGADA; DIVULGACIÓN DE PLAN DE EMERGENCIA</v>
      </c>
      <c r="AC36" s="16" t="s">
        <v>1209</v>
      </c>
      <c r="AD36" s="162"/>
    </row>
    <row r="37" spans="1:30" ht="51" x14ac:dyDescent="0.25">
      <c r="A37" s="86"/>
      <c r="B37" s="86"/>
      <c r="C37" s="94" t="s">
        <v>1223</v>
      </c>
      <c r="D37" s="97" t="s">
        <v>1224</v>
      </c>
      <c r="E37" s="100" t="s">
        <v>1063</v>
      </c>
      <c r="F37" s="100" t="s">
        <v>1214</v>
      </c>
      <c r="G37" s="84" t="str">
        <f>VLOOKUP(H37,PELIGROS!A$1:G$445,2,0)</f>
        <v>Bacteria</v>
      </c>
      <c r="H37" s="53" t="s">
        <v>108</v>
      </c>
      <c r="I37" s="53" t="s">
        <v>1370</v>
      </c>
      <c r="J37" s="84" t="str">
        <f>VLOOKUP(H37,PELIGROS!A$2:G$445,3,0)</f>
        <v>Infecciones producidas por Bacterianas</v>
      </c>
      <c r="K37" s="61"/>
      <c r="L37" s="84" t="str">
        <f>VLOOKUP(H37,PELIGROS!A$2:G$445,4,0)</f>
        <v>Inspecciones planeadas e inspecciones no planeadas, procedimientos de programas de seguridad y salud en el trabajo</v>
      </c>
      <c r="M37" s="84" t="str">
        <f>VLOOKUP(H37,PELIGROS!A$2:G$445,5,0)</f>
        <v>Programa de vacunación, bota pantalon, overol, guantes, tapabocas, mascarillas con filtos</v>
      </c>
      <c r="N37" s="61">
        <v>2</v>
      </c>
      <c r="O37" s="62">
        <v>3</v>
      </c>
      <c r="P37" s="62">
        <v>10</v>
      </c>
      <c r="Q37" s="55">
        <f t="shared" si="1"/>
        <v>6</v>
      </c>
      <c r="R37" s="55">
        <f t="shared" si="2"/>
        <v>60</v>
      </c>
      <c r="S37" s="63" t="str">
        <f t="shared" si="3"/>
        <v>M-6</v>
      </c>
      <c r="T37" s="64" t="str">
        <f t="shared" si="0"/>
        <v>III</v>
      </c>
      <c r="U37" s="65" t="str">
        <f t="shared" si="4"/>
        <v>Mejorable</v>
      </c>
      <c r="V37" s="102">
        <v>1</v>
      </c>
      <c r="W37" s="84" t="str">
        <f>VLOOKUP(H37,PELIGROS!A$2:G$445,6,0)</f>
        <v xml:space="preserve">Enfermedades Infectocontagiosas
</v>
      </c>
      <c r="X37" s="61"/>
      <c r="Y37" s="61"/>
      <c r="Z37" s="61"/>
      <c r="AA37" s="68"/>
      <c r="AB37" s="84" t="str">
        <f>VLOOKUP(H37,PELIGROS!A$2:G$445,7,0)</f>
        <v xml:space="preserve">Riesgo Biológico, Autocuidado y/o Uso y manejo adecuado de E.P.P.
</v>
      </c>
      <c r="AC37" s="102" t="s">
        <v>1226</v>
      </c>
      <c r="AD37" s="105" t="s">
        <v>1201</v>
      </c>
    </row>
    <row r="38" spans="1:30" ht="51" x14ac:dyDescent="0.25">
      <c r="A38" s="86"/>
      <c r="B38" s="86"/>
      <c r="C38" s="94"/>
      <c r="D38" s="97"/>
      <c r="E38" s="100"/>
      <c r="F38" s="100"/>
      <c r="G38" s="84" t="str">
        <f>VLOOKUP(H38,PELIGROS!A$1:G$445,2,0)</f>
        <v>Hongos</v>
      </c>
      <c r="H38" s="53" t="s">
        <v>117</v>
      </c>
      <c r="I38" s="53" t="s">
        <v>1370</v>
      </c>
      <c r="J38" s="84" t="str">
        <f>VLOOKUP(H38,PELIGROS!A$2:G$445,3,0)</f>
        <v>Micosis</v>
      </c>
      <c r="K38" s="61"/>
      <c r="L38" s="84" t="str">
        <f>VLOOKUP(H38,PELIGROS!A$2:G$445,4,0)</f>
        <v>Inspecciones planeadas e inspecciones no planeadas, procedimientos de programas de seguridad y salud en el trabajo</v>
      </c>
      <c r="M38" s="84" t="str">
        <f>VLOOKUP(H38,PELIGROS!A$2:G$445,5,0)</f>
        <v>Programa de vacunación, éxamenes periódicos</v>
      </c>
      <c r="N38" s="61">
        <v>2</v>
      </c>
      <c r="O38" s="62">
        <v>3</v>
      </c>
      <c r="P38" s="62">
        <v>10</v>
      </c>
      <c r="Q38" s="55">
        <f t="shared" si="1"/>
        <v>6</v>
      </c>
      <c r="R38" s="55">
        <f t="shared" si="2"/>
        <v>60</v>
      </c>
      <c r="S38" s="63" t="str">
        <f t="shared" si="3"/>
        <v>M-6</v>
      </c>
      <c r="T38" s="64" t="str">
        <f t="shared" si="0"/>
        <v>III</v>
      </c>
      <c r="U38" s="65" t="str">
        <f t="shared" si="4"/>
        <v>Mejorable</v>
      </c>
      <c r="V38" s="103"/>
      <c r="W38" s="84" t="str">
        <f>VLOOKUP(H38,PELIGROS!A$2:G$445,6,0)</f>
        <v>Micosis</v>
      </c>
      <c r="X38" s="61"/>
      <c r="Y38" s="61"/>
      <c r="Z38" s="61"/>
      <c r="AA38" s="68"/>
      <c r="AB38" s="84" t="str">
        <f>VLOOKUP(H38,PELIGROS!A$2:G$445,7,0)</f>
        <v xml:space="preserve">Riesgo Biológico, Autocuidado y/o Uso y manejo adecuado de E.P.P.
</v>
      </c>
      <c r="AC38" s="103"/>
      <c r="AD38" s="94"/>
    </row>
    <row r="39" spans="1:30" ht="51" x14ac:dyDescent="0.25">
      <c r="A39" s="86"/>
      <c r="B39" s="86"/>
      <c r="C39" s="94"/>
      <c r="D39" s="97"/>
      <c r="E39" s="100"/>
      <c r="F39" s="100"/>
      <c r="G39" s="84" t="str">
        <f>VLOOKUP(H39,PELIGROS!A$1:G$445,2,0)</f>
        <v>Virus</v>
      </c>
      <c r="H39" s="53" t="s">
        <v>120</v>
      </c>
      <c r="I39" s="53" t="s">
        <v>1370</v>
      </c>
      <c r="J39" s="84" t="str">
        <f>VLOOKUP(H39,PELIGROS!A$2:G$445,3,0)</f>
        <v>Infecciones Virales</v>
      </c>
      <c r="K39" s="61"/>
      <c r="L39" s="84" t="str">
        <f>VLOOKUP(H39,PELIGROS!A$2:G$445,4,0)</f>
        <v>Inspecciones planeadas e inspecciones no planeadas, procedimientos de programas de seguridad y salud en el trabajo</v>
      </c>
      <c r="M39" s="84" t="str">
        <f>VLOOKUP(H39,PELIGROS!A$2:G$445,5,0)</f>
        <v>Programa de vacunación, bota pantalon, overol, guantes, tapabocas, mascarillas con filtos</v>
      </c>
      <c r="N39" s="61">
        <v>2</v>
      </c>
      <c r="O39" s="62">
        <v>3</v>
      </c>
      <c r="P39" s="62">
        <v>10</v>
      </c>
      <c r="Q39" s="55">
        <f t="shared" si="1"/>
        <v>6</v>
      </c>
      <c r="R39" s="55">
        <f t="shared" si="2"/>
        <v>60</v>
      </c>
      <c r="S39" s="63" t="str">
        <f t="shared" si="3"/>
        <v>M-6</v>
      </c>
      <c r="T39" s="64" t="str">
        <f t="shared" si="0"/>
        <v>III</v>
      </c>
      <c r="U39" s="65" t="str">
        <f t="shared" si="4"/>
        <v>Mejorable</v>
      </c>
      <c r="V39" s="103"/>
      <c r="W39" s="84" t="str">
        <f>VLOOKUP(H39,PELIGROS!A$2:G$445,6,0)</f>
        <v xml:space="preserve">Enfermedades Infectocontagiosas
</v>
      </c>
      <c r="X39" s="61"/>
      <c r="Y39" s="61"/>
      <c r="Z39" s="61"/>
      <c r="AA39" s="68"/>
      <c r="AB39" s="84" t="str">
        <f>VLOOKUP(H39,PELIGROS!A$2:G$445,7,0)</f>
        <v xml:space="preserve">Riesgo Biológico, Autocuidado y/o Uso y manejo adecuado de E.P.P.
</v>
      </c>
      <c r="AC39" s="104"/>
      <c r="AD39" s="94"/>
    </row>
    <row r="40" spans="1:30" ht="51" x14ac:dyDescent="0.25">
      <c r="A40" s="86"/>
      <c r="B40" s="86"/>
      <c r="C40" s="94"/>
      <c r="D40" s="97"/>
      <c r="E40" s="100"/>
      <c r="F40" s="100"/>
      <c r="G40" s="84" t="str">
        <f>VLOOKUP(H40,PELIGROS!A$1:G$445,2,0)</f>
        <v>INFRAROJA, ULTRAVIOLETA, VISIBLE, RADIOFRECUENCIA, MICROONDAS, LASER</v>
      </c>
      <c r="H40" s="53" t="s">
        <v>67</v>
      </c>
      <c r="I40" s="53" t="s">
        <v>1371</v>
      </c>
      <c r="J40" s="84" t="str">
        <f>VLOOKUP(H40,PELIGROS!A$2:G$445,3,0)</f>
        <v>CÁNCER, LESIONES DÉRMICAS Y OCULARES</v>
      </c>
      <c r="K40" s="61"/>
      <c r="L40" s="84" t="str">
        <f>VLOOKUP(H40,PELIGROS!A$2:G$445,4,0)</f>
        <v>Inspecciones planeadas e inspecciones no planeadas, procedimientos de programas de seguridad y salud en el trabajo</v>
      </c>
      <c r="M40" s="84" t="str">
        <f>VLOOKUP(H40,PELIGROS!A$2:G$445,5,0)</f>
        <v>PROGRAMA BLOQUEADOR SOLAR</v>
      </c>
      <c r="N40" s="61">
        <v>2</v>
      </c>
      <c r="O40" s="62">
        <v>3</v>
      </c>
      <c r="P40" s="62">
        <v>10</v>
      </c>
      <c r="Q40" s="55">
        <f t="shared" si="1"/>
        <v>6</v>
      </c>
      <c r="R40" s="55">
        <f t="shared" si="2"/>
        <v>60</v>
      </c>
      <c r="S40" s="63" t="str">
        <f t="shared" si="3"/>
        <v>M-6</v>
      </c>
      <c r="T40" s="64" t="str">
        <f t="shared" si="0"/>
        <v>III</v>
      </c>
      <c r="U40" s="65" t="str">
        <f t="shared" si="4"/>
        <v>Mejorable</v>
      </c>
      <c r="V40" s="103"/>
      <c r="W40" s="84" t="str">
        <f>VLOOKUP(H40,PELIGROS!A$2:G$445,6,0)</f>
        <v>CÁNCER</v>
      </c>
      <c r="X40" s="61"/>
      <c r="Y40" s="61"/>
      <c r="Z40" s="61"/>
      <c r="AA40" s="68"/>
      <c r="AB40" s="84" t="str">
        <f>VLOOKUP(H40,PELIGROS!A$2:G$445,7,0)</f>
        <v>N/A</v>
      </c>
      <c r="AC40" s="61" t="s">
        <v>1202</v>
      </c>
      <c r="AD40" s="94"/>
    </row>
    <row r="41" spans="1:30" ht="51" x14ac:dyDescent="0.25">
      <c r="A41" s="86"/>
      <c r="B41" s="86"/>
      <c r="C41" s="94"/>
      <c r="D41" s="97"/>
      <c r="E41" s="100"/>
      <c r="F41" s="100"/>
      <c r="G41" s="84" t="str">
        <f>VLOOKUP(H41,PELIGROS!A$1:G$445,2,0)</f>
        <v>MAQUINARIA O EQUIPO</v>
      </c>
      <c r="H41" s="53" t="s">
        <v>164</v>
      </c>
      <c r="I41" s="53" t="s">
        <v>1371</v>
      </c>
      <c r="J41" s="84" t="str">
        <f>VLOOKUP(H41,PELIGROS!A$2:G$445,3,0)</f>
        <v>SORDERA, ESTRÉS, HIPOACUSIA, CEFALA,IRRITABILIDAD</v>
      </c>
      <c r="K41" s="61"/>
      <c r="L41" s="84" t="str">
        <f>VLOOKUP(H41,PELIGROS!A$2:G$445,4,0)</f>
        <v>Inspecciones planeadas e inspecciones no planeadas, procedimientos de programas de seguridad y salud en el trabajo</v>
      </c>
      <c r="M41" s="84" t="str">
        <f>VLOOKUP(H41,PELIGROS!A$2:G$445,5,0)</f>
        <v>PVE RUIDO</v>
      </c>
      <c r="N41" s="61">
        <v>2</v>
      </c>
      <c r="O41" s="62">
        <v>2</v>
      </c>
      <c r="P41" s="62">
        <v>60</v>
      </c>
      <c r="Q41" s="55">
        <f t="shared" si="1"/>
        <v>4</v>
      </c>
      <c r="R41" s="55">
        <f t="shared" si="2"/>
        <v>240</v>
      </c>
      <c r="S41" s="63" t="str">
        <f t="shared" si="3"/>
        <v>B-4</v>
      </c>
      <c r="T41" s="64" t="str">
        <f t="shared" si="0"/>
        <v>II</v>
      </c>
      <c r="U41" s="65" t="str">
        <f t="shared" si="4"/>
        <v>No Aceptable o Aceptable Con Control Especifico</v>
      </c>
      <c r="V41" s="103"/>
      <c r="W41" s="84" t="str">
        <f>VLOOKUP(H41,PELIGROS!A$2:G$445,6,0)</f>
        <v>SORDERA</v>
      </c>
      <c r="X41" s="61"/>
      <c r="Y41" s="61"/>
      <c r="Z41" s="61"/>
      <c r="AA41" s="68"/>
      <c r="AB41" s="84" t="str">
        <f>VLOOKUP(H41,PELIGROS!A$2:G$445,7,0)</f>
        <v>USO DE EPP</v>
      </c>
      <c r="AC41" s="61" t="s">
        <v>1297</v>
      </c>
      <c r="AD41" s="94"/>
    </row>
    <row r="42" spans="1:30" ht="51" x14ac:dyDescent="0.25">
      <c r="A42" s="86"/>
      <c r="B42" s="86"/>
      <c r="C42" s="94"/>
      <c r="D42" s="97"/>
      <c r="E42" s="100"/>
      <c r="F42" s="100"/>
      <c r="G42" s="84" t="str">
        <f>VLOOKUP(H42,PELIGROS!A$1:G$445,2,0)</f>
        <v>MAQUINARIA O EQUIPO</v>
      </c>
      <c r="H42" s="53" t="s">
        <v>177</v>
      </c>
      <c r="I42" s="53" t="s">
        <v>1371</v>
      </c>
      <c r="J42" s="84" t="str">
        <f>VLOOKUP(H42,PELIGROS!A$2:G$445,3,0)</f>
        <v>LESIONES  OSTEOMUSCULARES,  LESIONES OSTEOARTICULARES, SÍNTOMAS NEUROLÓGICOS</v>
      </c>
      <c r="K42" s="61"/>
      <c r="L42" s="84" t="str">
        <f>VLOOKUP(H42,PELIGROS!A$2:G$445,4,0)</f>
        <v>Inspecciones planeadas e inspecciones no planeadas, procedimientos de programas de seguridad y salud en el trabajo</v>
      </c>
      <c r="M42" s="84" t="str">
        <f>VLOOKUP(H42,PELIGROS!A$2:G$445,5,0)</f>
        <v>PVE RUIDO</v>
      </c>
      <c r="N42" s="61">
        <v>2</v>
      </c>
      <c r="O42" s="62">
        <v>2</v>
      </c>
      <c r="P42" s="62">
        <v>60</v>
      </c>
      <c r="Q42" s="55">
        <f t="shared" si="1"/>
        <v>4</v>
      </c>
      <c r="R42" s="55">
        <f t="shared" si="2"/>
        <v>240</v>
      </c>
      <c r="S42" s="63" t="str">
        <f t="shared" si="3"/>
        <v>B-4</v>
      </c>
      <c r="T42" s="64" t="str">
        <f t="shared" si="0"/>
        <v>II</v>
      </c>
      <c r="U42" s="65" t="str">
        <f t="shared" si="4"/>
        <v>No Aceptable o Aceptable Con Control Especifico</v>
      </c>
      <c r="V42" s="103"/>
      <c r="W42" s="84" t="str">
        <f>VLOOKUP(H42,PELIGROS!A$2:G$445,6,0)</f>
        <v>SÍNTOMAS NEUROLÓGICOS</v>
      </c>
      <c r="X42" s="61"/>
      <c r="Y42" s="61"/>
      <c r="Z42" s="61"/>
      <c r="AA42" s="68"/>
      <c r="AB42" s="84" t="str">
        <f>VLOOKUP(H42,PELIGROS!A$2:G$445,7,0)</f>
        <v>N/A</v>
      </c>
      <c r="AC42" s="61" t="s">
        <v>1298</v>
      </c>
      <c r="AD42" s="94"/>
    </row>
    <row r="43" spans="1:30" ht="51" x14ac:dyDescent="0.25">
      <c r="A43" s="86"/>
      <c r="B43" s="86"/>
      <c r="C43" s="94"/>
      <c r="D43" s="97"/>
      <c r="E43" s="100"/>
      <c r="F43" s="100"/>
      <c r="G43" s="84" t="str">
        <f>VLOOKUP(H43,PELIGROS!A$1:G$445,2,0)</f>
        <v>GASES Y VAPORES</v>
      </c>
      <c r="H43" s="53" t="s">
        <v>250</v>
      </c>
      <c r="I43" s="53" t="s">
        <v>1381</v>
      </c>
      <c r="J43" s="84" t="str">
        <f>VLOOKUP(H43,PELIGROS!A$2:G$445,3,0)</f>
        <v xml:space="preserve"> LESIONES EN LA PIEL, IRRITACIÓN EN VÍAS  RESPIRATORIAS, MUERTE</v>
      </c>
      <c r="K43" s="61"/>
      <c r="L43" s="84" t="str">
        <f>VLOOKUP(H43,PELIGROS!A$2:G$445,4,0)</f>
        <v>Inspecciones planeadas e inspecciones no planeadas, procedimientos de programas de seguridad y salud en el trabajo</v>
      </c>
      <c r="M43" s="84" t="str">
        <f>VLOOKUP(H43,PELIGROS!A$2:G$445,5,0)</f>
        <v>EPP TAPABOCAS, CARETAS CON FILTROS</v>
      </c>
      <c r="N43" s="61">
        <v>2</v>
      </c>
      <c r="O43" s="62">
        <v>3</v>
      </c>
      <c r="P43" s="62">
        <v>25</v>
      </c>
      <c r="Q43" s="55">
        <f t="shared" si="1"/>
        <v>6</v>
      </c>
      <c r="R43" s="55">
        <f t="shared" si="2"/>
        <v>150</v>
      </c>
      <c r="S43" s="63" t="str">
        <f t="shared" si="3"/>
        <v>M-6</v>
      </c>
      <c r="T43" s="64" t="str">
        <f t="shared" si="0"/>
        <v>II</v>
      </c>
      <c r="U43" s="65" t="str">
        <f t="shared" si="4"/>
        <v>No Aceptable o Aceptable Con Control Especifico</v>
      </c>
      <c r="V43" s="103"/>
      <c r="W43" s="84" t="str">
        <f>VLOOKUP(H43,PELIGROS!A$2:G$445,6,0)</f>
        <v xml:space="preserve"> MUERTE</v>
      </c>
      <c r="X43" s="61"/>
      <c r="Y43" s="61"/>
      <c r="Z43" s="61"/>
      <c r="AA43" s="68"/>
      <c r="AB43" s="84" t="str">
        <f>VLOOKUP(H43,PELIGROS!A$2:G$445,7,0)</f>
        <v>USO Y MANEJO ADECUADO DE E.P.P.</v>
      </c>
      <c r="AC43" s="61" t="s">
        <v>1300</v>
      </c>
      <c r="AD43" s="94"/>
    </row>
    <row r="44" spans="1:30" ht="51" x14ac:dyDescent="0.25">
      <c r="A44" s="86"/>
      <c r="B44" s="86"/>
      <c r="C44" s="94"/>
      <c r="D44" s="97"/>
      <c r="E44" s="100"/>
      <c r="F44" s="100"/>
      <c r="G44" s="84" t="str">
        <f>VLOOKUP(H44,PELIGROS!A$1:G$445,2,0)</f>
        <v>MATERIAL PARTICULADO</v>
      </c>
      <c r="H44" s="53" t="s">
        <v>269</v>
      </c>
      <c r="I44" s="53" t="s">
        <v>1381</v>
      </c>
      <c r="J44" s="84" t="str">
        <f>VLOOKUP(H44,PELIGROS!A$2:G$445,3,0)</f>
        <v>NEUMOCONIOSIS, BRONQUITIS, ASMA, SILICOSIS</v>
      </c>
      <c r="K44" s="61"/>
      <c r="L44" s="84" t="str">
        <f>VLOOKUP(H44,PELIGROS!A$2:G$445,4,0)</f>
        <v>Inspecciones planeadas e inspecciones no planeadas, procedimientos de programas de seguridad y salud en el trabajo</v>
      </c>
      <c r="M44" s="84" t="str">
        <f>VLOOKUP(H44,PELIGROS!A$2:G$445,5,0)</f>
        <v>EPP MASCARILLAS Y FILTROS</v>
      </c>
      <c r="N44" s="61">
        <v>2</v>
      </c>
      <c r="O44" s="62">
        <v>3</v>
      </c>
      <c r="P44" s="62">
        <v>25</v>
      </c>
      <c r="Q44" s="55">
        <f t="shared" si="1"/>
        <v>6</v>
      </c>
      <c r="R44" s="55">
        <f t="shared" si="2"/>
        <v>150</v>
      </c>
      <c r="S44" s="63" t="str">
        <f t="shared" si="3"/>
        <v>M-6</v>
      </c>
      <c r="T44" s="64" t="str">
        <f t="shared" si="0"/>
        <v>II</v>
      </c>
      <c r="U44" s="65" t="str">
        <f t="shared" si="4"/>
        <v>No Aceptable o Aceptable Con Control Especifico</v>
      </c>
      <c r="V44" s="103"/>
      <c r="W44" s="84" t="str">
        <f>VLOOKUP(H44,PELIGROS!A$2:G$445,6,0)</f>
        <v>NEUMOCONIOSIS</v>
      </c>
      <c r="X44" s="61"/>
      <c r="Y44" s="61"/>
      <c r="Z44" s="61"/>
      <c r="AA44" s="68"/>
      <c r="AB44" s="84" t="str">
        <f>VLOOKUP(H44,PELIGROS!A$2:G$445,7,0)</f>
        <v>USO Y MANEJO DE LOS EPP</v>
      </c>
      <c r="AC44" s="61" t="s">
        <v>1232</v>
      </c>
      <c r="AD44" s="94"/>
    </row>
    <row r="45" spans="1:30" ht="63.75" x14ac:dyDescent="0.25">
      <c r="A45" s="86"/>
      <c r="B45" s="86"/>
      <c r="C45" s="94"/>
      <c r="D45" s="97"/>
      <c r="E45" s="100"/>
      <c r="F45" s="100"/>
      <c r="G45" s="84" t="str">
        <f>VLOOKUP(H45,PELIGROS!A$1:G$445,2,0)</f>
        <v>NATURALEZA DE LA TAREA</v>
      </c>
      <c r="H45" s="53" t="s">
        <v>76</v>
      </c>
      <c r="I45" s="53" t="s">
        <v>1372</v>
      </c>
      <c r="J45" s="84" t="str">
        <f>VLOOKUP(H45,PELIGROS!A$2:G$445,3,0)</f>
        <v>ESTRÉS,  TRANSTORNOS DEL SUEÑO</v>
      </c>
      <c r="K45" s="61"/>
      <c r="L45" s="84" t="str">
        <f>VLOOKUP(H45,PELIGROS!A$2:G$445,4,0)</f>
        <v>N/A</v>
      </c>
      <c r="M45" s="84" t="str">
        <f>VLOOKUP(H45,PELIGROS!A$2:G$445,5,0)</f>
        <v>PVE PSICOSOCIAL</v>
      </c>
      <c r="N45" s="61">
        <v>2</v>
      </c>
      <c r="O45" s="62">
        <v>3</v>
      </c>
      <c r="P45" s="62">
        <v>10</v>
      </c>
      <c r="Q45" s="55">
        <f t="shared" si="1"/>
        <v>6</v>
      </c>
      <c r="R45" s="55">
        <f t="shared" si="2"/>
        <v>60</v>
      </c>
      <c r="S45" s="63" t="str">
        <f t="shared" si="3"/>
        <v>M-6</v>
      </c>
      <c r="T45" s="64" t="str">
        <f t="shared" si="0"/>
        <v>III</v>
      </c>
      <c r="U45" s="65" t="str">
        <f t="shared" si="4"/>
        <v>Mejorable</v>
      </c>
      <c r="V45" s="103"/>
      <c r="W45" s="84" t="str">
        <f>VLOOKUP(H45,PELIGROS!A$2:G$445,6,0)</f>
        <v>ESTRÉS</v>
      </c>
      <c r="X45" s="61"/>
      <c r="Y45" s="61"/>
      <c r="Z45" s="61"/>
      <c r="AA45" s="68"/>
      <c r="AB45" s="84" t="str">
        <f>VLOOKUP(H45,PELIGROS!A$2:G$445,7,0)</f>
        <v>N/A</v>
      </c>
      <c r="AC45" s="61" t="s">
        <v>1203</v>
      </c>
      <c r="AD45" s="94"/>
    </row>
    <row r="46" spans="1:30" ht="89.25" x14ac:dyDescent="0.25">
      <c r="A46" s="86"/>
      <c r="B46" s="86"/>
      <c r="C46" s="94"/>
      <c r="D46" s="97"/>
      <c r="E46" s="100"/>
      <c r="F46" s="100"/>
      <c r="G46" s="84" t="str">
        <f>VLOOKUP(H46,PELIGROS!A$1:G$445,2,0)</f>
        <v>Forzadas, Prolongadas</v>
      </c>
      <c r="H46" s="53" t="s">
        <v>40</v>
      </c>
      <c r="I46" s="53" t="s">
        <v>1373</v>
      </c>
      <c r="J46" s="84" t="str">
        <f>VLOOKUP(H46,PELIGROS!A$2:G$445,3,0)</f>
        <v xml:space="preserve">Lesiones osteomusculares, lesiones osteoarticulares
</v>
      </c>
      <c r="K46" s="61"/>
      <c r="L46" s="84" t="str">
        <f>VLOOKUP(H46,PELIGROS!A$2:G$445,4,0)</f>
        <v>Inspecciones planeadas e inspecciones no planeadas, procedimientos de programas de seguridad y salud en el trabajo</v>
      </c>
      <c r="M46" s="84" t="str">
        <f>VLOOKUP(H46,PELIGROS!A$2:G$445,5,0)</f>
        <v>PVE Biomecánico, programa pausas activas, exámenes periódicos, recomendaciones, control de posturas</v>
      </c>
      <c r="N46" s="61">
        <v>2</v>
      </c>
      <c r="O46" s="62">
        <v>3</v>
      </c>
      <c r="P46" s="62">
        <v>25</v>
      </c>
      <c r="Q46" s="55">
        <f t="shared" si="1"/>
        <v>6</v>
      </c>
      <c r="R46" s="55">
        <f t="shared" si="2"/>
        <v>150</v>
      </c>
      <c r="S46" s="63" t="str">
        <f t="shared" si="3"/>
        <v>M-6</v>
      </c>
      <c r="T46" s="64" t="str">
        <f t="shared" si="0"/>
        <v>II</v>
      </c>
      <c r="U46" s="65" t="str">
        <f t="shared" si="4"/>
        <v>No Aceptable o Aceptable Con Control Especifico</v>
      </c>
      <c r="V46" s="103"/>
      <c r="W46" s="84" t="str">
        <f>VLOOKUP(H46,PELIGROS!A$2:G$445,6,0)</f>
        <v>Enfermedades Osteomusculares</v>
      </c>
      <c r="X46" s="61"/>
      <c r="Y46" s="61"/>
      <c r="Z46" s="61"/>
      <c r="AA46" s="68"/>
      <c r="AB46" s="84" t="str">
        <f>VLOOKUP(H46,PELIGROS!A$2:G$445,7,0)</f>
        <v>Prevención en lesiones osteomusculares, líderes de pausas activas</v>
      </c>
      <c r="AC46" s="61" t="s">
        <v>1225</v>
      </c>
      <c r="AD46" s="94"/>
    </row>
    <row r="47" spans="1:30" ht="51" x14ac:dyDescent="0.25">
      <c r="A47" s="86"/>
      <c r="B47" s="86"/>
      <c r="C47" s="94"/>
      <c r="D47" s="97"/>
      <c r="E47" s="100"/>
      <c r="F47" s="100"/>
      <c r="G47" s="84" t="str">
        <f>VLOOKUP(H47,PELIGROS!A$1:G$445,2,0)</f>
        <v>Movimientos repetitivos, Miembros Superiores</v>
      </c>
      <c r="H47" s="53" t="s">
        <v>47</v>
      </c>
      <c r="I47" s="53" t="s">
        <v>1373</v>
      </c>
      <c r="J47" s="84" t="str">
        <f>VLOOKUP(H47,PELIGROS!A$2:G$445,3,0)</f>
        <v>Lesiones Musculoesqueléticas</v>
      </c>
      <c r="K47" s="61"/>
      <c r="L47" s="84" t="str">
        <f>VLOOKUP(H47,PELIGROS!A$2:G$445,4,0)</f>
        <v>N/A</v>
      </c>
      <c r="M47" s="84" t="str">
        <f>VLOOKUP(H47,PELIGROS!A$2:G$445,5,0)</f>
        <v>PVE BIomécanico, programa pausas activas, examenes periódicos, recomendaicones, control de posturas</v>
      </c>
      <c r="N47" s="61">
        <v>2</v>
      </c>
      <c r="O47" s="62">
        <v>2</v>
      </c>
      <c r="P47" s="62">
        <v>25</v>
      </c>
      <c r="Q47" s="55">
        <f t="shared" si="1"/>
        <v>4</v>
      </c>
      <c r="R47" s="55">
        <f t="shared" si="2"/>
        <v>100</v>
      </c>
      <c r="S47" s="63" t="str">
        <f t="shared" si="3"/>
        <v>B-4</v>
      </c>
      <c r="T47" s="64" t="str">
        <f t="shared" si="0"/>
        <v>III</v>
      </c>
      <c r="U47" s="65" t="str">
        <f t="shared" si="4"/>
        <v>Mejorable</v>
      </c>
      <c r="V47" s="103"/>
      <c r="W47" s="84" t="str">
        <f>VLOOKUP(H47,PELIGROS!A$2:G$445,6,0)</f>
        <v>Enfermedades musculoesqueleticas</v>
      </c>
      <c r="X47" s="61"/>
      <c r="Y47" s="61"/>
      <c r="Z47" s="61"/>
      <c r="AA47" s="68"/>
      <c r="AB47" s="84" t="str">
        <f>VLOOKUP(H47,PELIGROS!A$2:G$445,7,0)</f>
        <v>Prevención en lesiones osteomusculares, líderes de pausas activas</v>
      </c>
      <c r="AC47" s="61" t="s">
        <v>1204</v>
      </c>
      <c r="AD47" s="94"/>
    </row>
    <row r="48" spans="1:30" ht="51" x14ac:dyDescent="0.25">
      <c r="A48" s="86"/>
      <c r="B48" s="86"/>
      <c r="C48" s="94"/>
      <c r="D48" s="97"/>
      <c r="E48" s="100"/>
      <c r="F48" s="100"/>
      <c r="G48" s="84" t="str">
        <f>VLOOKUP(H48,PELIGROS!A$1:G$445,2,0)</f>
        <v>Atropellamiento, Envestir</v>
      </c>
      <c r="H48" s="53" t="s">
        <v>1187</v>
      </c>
      <c r="I48" s="53" t="s">
        <v>1374</v>
      </c>
      <c r="J48" s="84" t="str">
        <f>VLOOKUP(H48,PELIGROS!A$2:G$445,3,0)</f>
        <v>Lesiones, pérdidas materiales, muerte</v>
      </c>
      <c r="K48" s="61"/>
      <c r="L48" s="84" t="str">
        <f>VLOOKUP(H48,PELIGROS!A$2:G$445,4,0)</f>
        <v>Inspecciones planeadas e inspecciones no planeadas, procedimientos de programas de seguridad y salud en el trabajo</v>
      </c>
      <c r="M48" s="84" t="str">
        <f>VLOOKUP(H48,PELIGROS!A$2:G$445,5,0)</f>
        <v>Programa de seguridad vial, señalización</v>
      </c>
      <c r="N48" s="61">
        <v>2</v>
      </c>
      <c r="O48" s="62">
        <v>3</v>
      </c>
      <c r="P48" s="62">
        <v>60</v>
      </c>
      <c r="Q48" s="55">
        <f t="shared" si="1"/>
        <v>6</v>
      </c>
      <c r="R48" s="55">
        <f t="shared" si="2"/>
        <v>360</v>
      </c>
      <c r="S48" s="63" t="str">
        <f t="shared" si="3"/>
        <v>M-6</v>
      </c>
      <c r="T48" s="64" t="str">
        <f t="shared" si="0"/>
        <v>II</v>
      </c>
      <c r="U48" s="65" t="str">
        <f t="shared" si="4"/>
        <v>No Aceptable o Aceptable Con Control Especifico</v>
      </c>
      <c r="V48" s="103"/>
      <c r="W48" s="84" t="str">
        <f>VLOOKUP(H48,PELIGROS!A$2:G$445,6,0)</f>
        <v>Muerte</v>
      </c>
      <c r="X48" s="61"/>
      <c r="Y48" s="61"/>
      <c r="Z48" s="61"/>
      <c r="AA48" s="68"/>
      <c r="AB48" s="84" t="str">
        <f>VLOOKUP(H48,PELIGROS!A$2:G$445,7,0)</f>
        <v>Seguridad vial y manejo defensivo, aseguramiento de áreas de trabajo</v>
      </c>
      <c r="AC48" s="61" t="s">
        <v>1205</v>
      </c>
      <c r="AD48" s="94"/>
    </row>
    <row r="49" spans="1:30" ht="51" x14ac:dyDescent="0.25">
      <c r="A49" s="86"/>
      <c r="B49" s="86"/>
      <c r="C49" s="94"/>
      <c r="D49" s="97"/>
      <c r="E49" s="100"/>
      <c r="F49" s="100"/>
      <c r="G49" s="84" t="str">
        <f>VLOOKUP(H49,PELIGROS!A$1:G$445,2,0)</f>
        <v>Maquinaria y equipo</v>
      </c>
      <c r="H49" s="53" t="s">
        <v>612</v>
      </c>
      <c r="I49" s="53" t="s">
        <v>1374</v>
      </c>
      <c r="J49" s="84" t="str">
        <f>VLOOKUP(H49,PELIGROS!A$2:G$445,3,0)</f>
        <v>Atrapamiento, amputación, aplastamiento, fractura, muerte</v>
      </c>
      <c r="K49" s="61"/>
      <c r="L49" s="84" t="str">
        <f>VLOOKUP(H49,PELIGROS!A$2:G$445,4,0)</f>
        <v>Inspecciones planeadas e inspecciones no planeadas, procedimientos de programas de seguridad y salud en el trabajo</v>
      </c>
      <c r="M49" s="84" t="str">
        <f>VLOOKUP(H49,PELIGROS!A$2:G$445,5,0)</f>
        <v>E.P.P.</v>
      </c>
      <c r="N49" s="61">
        <v>2</v>
      </c>
      <c r="O49" s="62">
        <v>2</v>
      </c>
      <c r="P49" s="62">
        <v>25</v>
      </c>
      <c r="Q49" s="55">
        <f t="shared" si="1"/>
        <v>4</v>
      </c>
      <c r="R49" s="55">
        <f t="shared" si="2"/>
        <v>100</v>
      </c>
      <c r="S49" s="63" t="str">
        <f t="shared" si="3"/>
        <v>B-4</v>
      </c>
      <c r="T49" s="64" t="str">
        <f t="shared" si="0"/>
        <v>III</v>
      </c>
      <c r="U49" s="65" t="str">
        <f t="shared" si="4"/>
        <v>Mejorable</v>
      </c>
      <c r="V49" s="103"/>
      <c r="W49" s="84" t="str">
        <f>VLOOKUP(H49,PELIGROS!A$2:G$445,6,0)</f>
        <v>Aplastamiento</v>
      </c>
      <c r="X49" s="61"/>
      <c r="Y49" s="61"/>
      <c r="Z49" s="61"/>
      <c r="AA49" s="68"/>
      <c r="AB49" s="84" t="str">
        <f>VLOOKUP(H49,PELIGROS!A$2:G$445,7,0)</f>
        <v>Uso y manejo adecuado de E.P.P., uso y manejo adecuado de herramientas amnuales y/o máquinas y equipos</v>
      </c>
      <c r="AC49" s="61" t="s">
        <v>1299</v>
      </c>
      <c r="AD49" s="94"/>
    </row>
    <row r="50" spans="1:30" ht="63.75" x14ac:dyDescent="0.25">
      <c r="A50" s="86"/>
      <c r="B50" s="86"/>
      <c r="C50" s="94"/>
      <c r="D50" s="97"/>
      <c r="E50" s="100"/>
      <c r="F50" s="100"/>
      <c r="G50" s="84" t="str">
        <f>VLOOKUP(H50,PELIGROS!A$1:G$445,2,0)</f>
        <v>Atraco, golpiza, atentados y secuestrados</v>
      </c>
      <c r="H50" s="53" t="s">
        <v>57</v>
      </c>
      <c r="I50" s="53" t="s">
        <v>1374</v>
      </c>
      <c r="J50" s="84" t="str">
        <f>VLOOKUP(H50,PELIGROS!A$2:G$445,3,0)</f>
        <v>Estrés, golpes, Secuestros</v>
      </c>
      <c r="K50" s="61"/>
      <c r="L50" s="84" t="str">
        <f>VLOOKUP(H50,PELIGROS!A$2:G$445,4,0)</f>
        <v>Inspecciones planeadas e inspecciones no planeadas, procedimientos de programas de seguridad y salud en el trabajo</v>
      </c>
      <c r="M50" s="84" t="str">
        <f>VLOOKUP(H50,PELIGROS!A$2:G$445,5,0)</f>
        <v xml:space="preserve">Uniformes Corporativos, Caquetas corporativas, Carnetización
</v>
      </c>
      <c r="N50" s="61">
        <v>2</v>
      </c>
      <c r="O50" s="62">
        <v>3</v>
      </c>
      <c r="P50" s="62">
        <v>60</v>
      </c>
      <c r="Q50" s="55">
        <f t="shared" si="1"/>
        <v>6</v>
      </c>
      <c r="R50" s="55">
        <f t="shared" si="2"/>
        <v>360</v>
      </c>
      <c r="S50" s="63" t="str">
        <f t="shared" si="3"/>
        <v>M-6</v>
      </c>
      <c r="T50" s="64" t="str">
        <f t="shared" si="0"/>
        <v>II</v>
      </c>
      <c r="U50" s="65" t="str">
        <f t="shared" si="4"/>
        <v>No Aceptable o Aceptable Con Control Especifico</v>
      </c>
      <c r="V50" s="103"/>
      <c r="W50" s="84" t="str">
        <f>VLOOKUP(H50,PELIGROS!A$2:G$445,6,0)</f>
        <v>Secuestros</v>
      </c>
      <c r="X50" s="61"/>
      <c r="Y50" s="61"/>
      <c r="Z50" s="61"/>
      <c r="AA50" s="68"/>
      <c r="AB50" s="84" t="str">
        <f>VLOOKUP(H50,PELIGROS!A$2:G$445,7,0)</f>
        <v>N/A</v>
      </c>
      <c r="AC50" s="61" t="s">
        <v>1207</v>
      </c>
      <c r="AD50" s="94"/>
    </row>
    <row r="51" spans="1:30" ht="51.75" thickBot="1" x14ac:dyDescent="0.3">
      <c r="A51" s="86"/>
      <c r="B51" s="86"/>
      <c r="C51" s="94"/>
      <c r="D51" s="97"/>
      <c r="E51" s="100"/>
      <c r="F51" s="100"/>
      <c r="G51" s="84" t="str">
        <f>VLOOKUP(H51,PELIGROS!A$1:G$445,2,0)</f>
        <v>SISMOS, INCENDIOS, INUNDACIONES, TERREMOTOS, VENDAVALES, DERRUMBE</v>
      </c>
      <c r="H51" s="53" t="s">
        <v>62</v>
      </c>
      <c r="I51" s="53" t="s">
        <v>1375</v>
      </c>
      <c r="J51" s="84" t="str">
        <f>VLOOKUP(H51,PELIGROS!A$2:G$445,3,0)</f>
        <v>SISMOS, INCENDIOS, INUNDACIONES, TERREMOTOS, VENDAVALES</v>
      </c>
      <c r="K51" s="61"/>
      <c r="L51" s="84" t="str">
        <f>VLOOKUP(H51,PELIGROS!A$2:G$445,4,0)</f>
        <v>Inspecciones planeadas e inspecciones no planeadas, procedimientos de programas de seguridad y salud en el trabajo</v>
      </c>
      <c r="M51" s="84" t="str">
        <f>VLOOKUP(H51,PELIGROS!A$2:G$445,5,0)</f>
        <v>BRIGADAS DE EMERGENCIAS</v>
      </c>
      <c r="N51" s="61">
        <v>2</v>
      </c>
      <c r="O51" s="62">
        <v>1</v>
      </c>
      <c r="P51" s="62">
        <v>100</v>
      </c>
      <c r="Q51" s="55">
        <f t="shared" si="1"/>
        <v>2</v>
      </c>
      <c r="R51" s="55">
        <f t="shared" si="2"/>
        <v>200</v>
      </c>
      <c r="S51" s="63" t="str">
        <f t="shared" si="3"/>
        <v>B-2</v>
      </c>
      <c r="T51" s="64" t="str">
        <f t="shared" si="0"/>
        <v>II</v>
      </c>
      <c r="U51" s="65" t="str">
        <f t="shared" si="4"/>
        <v>No Aceptable o Aceptable Con Control Especifico</v>
      </c>
      <c r="V51" s="104"/>
      <c r="W51" s="84" t="str">
        <f>VLOOKUP(H51,PELIGROS!A$2:G$445,6,0)</f>
        <v>MUERTE</v>
      </c>
      <c r="X51" s="61"/>
      <c r="Y51" s="61"/>
      <c r="Z51" s="61"/>
      <c r="AA51" s="68"/>
      <c r="AB51" s="84" t="str">
        <f>VLOOKUP(H51,PELIGROS!A$2:G$445,7,0)</f>
        <v>ENTRENAMIENTO DE LA BRIGADA; DIVULGACIÓN DE PLAN DE EMERGENCIA</v>
      </c>
      <c r="AC51" s="61" t="s">
        <v>1209</v>
      </c>
      <c r="AD51" s="106"/>
    </row>
    <row r="52" spans="1:30" ht="51" x14ac:dyDescent="0.25">
      <c r="A52" s="86"/>
      <c r="B52" s="86"/>
      <c r="C52" s="107" t="str">
        <f>VLOOKUP(E52,[1]Hoja2!A$2:C$82,2,0)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52" s="109" t="str">
        <f>VLOOKUP(E52,[1]Hoja2!A$2:C$82,3,0)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52" s="112" t="s">
        <v>1038</v>
      </c>
      <c r="F52" s="112" t="s">
        <v>1199</v>
      </c>
      <c r="G52" s="82" t="str">
        <f>VLOOKUP(H52,PELIGROS!A$1:G$445,2,0)</f>
        <v>Bacteria</v>
      </c>
      <c r="H52" s="22" t="s">
        <v>108</v>
      </c>
      <c r="I52" s="22" t="s">
        <v>1370</v>
      </c>
      <c r="J52" s="82" t="str">
        <f>VLOOKUP(H52,[1]Hoja1!A$2:G$445,3,0)</f>
        <v>Infecciones producidas por Bacterianas</v>
      </c>
      <c r="K52" s="16"/>
      <c r="L52" s="82" t="str">
        <f>VLOOKUP(H52,[1]Hoja1!A$2:G$445,4,0)</f>
        <v>Inspecciones planeadas e inspecciones no planeadas, procedimientos de programas de seguridad y salud en el trabajo</v>
      </c>
      <c r="M52" s="82" t="str">
        <f>VLOOKUP(H52,[1]Hoja1!A$2:G$445,5,0)</f>
        <v>Programa de vacunación, bota pantalon, overol, guantes, tapabocas, mascarillas con filtos</v>
      </c>
      <c r="N52" s="81">
        <v>2</v>
      </c>
      <c r="O52" s="24">
        <v>3</v>
      </c>
      <c r="P52" s="24">
        <v>10</v>
      </c>
      <c r="Q52" s="24">
        <f t="shared" si="1"/>
        <v>6</v>
      </c>
      <c r="R52" s="24">
        <f t="shared" si="2"/>
        <v>60</v>
      </c>
      <c r="S52" s="29" t="str">
        <f t="shared" si="3"/>
        <v>M-6</v>
      </c>
      <c r="T52" s="30" t="str">
        <f t="shared" si="0"/>
        <v>III</v>
      </c>
      <c r="U52" s="31" t="str">
        <f t="shared" si="4"/>
        <v>Mejorable</v>
      </c>
      <c r="V52" s="88">
        <v>2</v>
      </c>
      <c r="W52" s="82" t="str">
        <f>VLOOKUP(H52,[1]Hoja1!A$2:G$445,6,0)</f>
        <v xml:space="preserve">Enfermedades Infectocontagiosas
</v>
      </c>
      <c r="X52" s="16"/>
      <c r="Y52" s="16"/>
      <c r="Z52" s="16"/>
      <c r="AA52" s="15"/>
      <c r="AB52" s="82" t="str">
        <f>VLOOKUP(H52,[1]Hoja1!A$2:G$445,7,0)</f>
        <v xml:space="preserve">Riesgo Biológico, Autocuidado y/o Uso y manejo adecuado de E.P.P.
</v>
      </c>
      <c r="AC52" s="158" t="s">
        <v>1303</v>
      </c>
      <c r="AD52" s="90" t="s">
        <v>1201</v>
      </c>
    </row>
    <row r="53" spans="1:30" ht="51" x14ac:dyDescent="0.25">
      <c r="A53" s="86"/>
      <c r="B53" s="86"/>
      <c r="C53" s="91"/>
      <c r="D53" s="110"/>
      <c r="E53" s="113"/>
      <c r="F53" s="113"/>
      <c r="G53" s="82" t="str">
        <f>VLOOKUP(H53,PELIGROS!A$1:G$445,2,0)</f>
        <v>Hongos</v>
      </c>
      <c r="H53" s="22" t="s">
        <v>117</v>
      </c>
      <c r="I53" s="22" t="s">
        <v>1370</v>
      </c>
      <c r="J53" s="82" t="str">
        <f>VLOOKUP(H53,[1]Hoja1!A$2:G$445,3,0)</f>
        <v>Micosis</v>
      </c>
      <c r="K53" s="16"/>
      <c r="L53" s="82" t="str">
        <f>VLOOKUP(H53,[1]Hoja1!A$2:G$445,4,0)</f>
        <v>Inspecciones planeadas e inspecciones no planeadas, procedimientos de programas de seguridad y salud en el trabajo</v>
      </c>
      <c r="M53" s="82" t="str">
        <f>VLOOKUP(H53,[1]Hoja1!A$2:G$445,5,0)</f>
        <v>Programa de vacunación, éxamenes periódicos</v>
      </c>
      <c r="N53" s="16">
        <v>2</v>
      </c>
      <c r="O53" s="17">
        <v>3</v>
      </c>
      <c r="P53" s="17">
        <v>10</v>
      </c>
      <c r="Q53" s="24">
        <f t="shared" si="1"/>
        <v>6</v>
      </c>
      <c r="R53" s="24">
        <f t="shared" si="2"/>
        <v>60</v>
      </c>
      <c r="S53" s="29" t="str">
        <f t="shared" si="3"/>
        <v>M-6</v>
      </c>
      <c r="T53" s="30" t="str">
        <f t="shared" si="0"/>
        <v>III</v>
      </c>
      <c r="U53" s="31" t="str">
        <f t="shared" si="4"/>
        <v>Mejorable</v>
      </c>
      <c r="V53" s="115"/>
      <c r="W53" s="82" t="str">
        <f>VLOOKUP(H53,[1]Hoja1!A$2:G$445,6,0)</f>
        <v>Micosis</v>
      </c>
      <c r="X53" s="16"/>
      <c r="Y53" s="16"/>
      <c r="Z53" s="16"/>
      <c r="AA53" s="15"/>
      <c r="AB53" s="82" t="str">
        <f>VLOOKUP(H53,[1]Hoja1!A$2:G$445,7,0)</f>
        <v xml:space="preserve">Riesgo Biológico, Autocuidado y/o Uso y manejo adecuado de E.P.P.
</v>
      </c>
      <c r="AC53" s="115"/>
      <c r="AD53" s="91"/>
    </row>
    <row r="54" spans="1:30" ht="51" x14ac:dyDescent="0.25">
      <c r="A54" s="86"/>
      <c r="B54" s="86"/>
      <c r="C54" s="91"/>
      <c r="D54" s="110"/>
      <c r="E54" s="113"/>
      <c r="F54" s="113"/>
      <c r="G54" s="82" t="str">
        <f>VLOOKUP(H54,PELIGROS!A$1:G$445,2,0)</f>
        <v>Virus</v>
      </c>
      <c r="H54" s="22" t="s">
        <v>120</v>
      </c>
      <c r="I54" s="22" t="s">
        <v>1370</v>
      </c>
      <c r="J54" s="82" t="str">
        <f>VLOOKUP(H54,[1]Hoja1!A$2:G$445,3,0)</f>
        <v>Infecciones Virales</v>
      </c>
      <c r="K54" s="16"/>
      <c r="L54" s="82" t="str">
        <f>VLOOKUP(H54,[1]Hoja1!A$2:G$445,4,0)</f>
        <v>Inspecciones planeadas e inspecciones no planeadas, procedimientos de programas de seguridad y salud en el trabajo</v>
      </c>
      <c r="M54" s="82" t="str">
        <f>VLOOKUP(H54,[1]Hoja1!A$2:G$445,5,0)</f>
        <v>Programa de vacunación, bota pantalon, overol, guantes, tapabocas, mascarillas con filtos</v>
      </c>
      <c r="N54" s="16">
        <v>2</v>
      </c>
      <c r="O54" s="17">
        <v>3</v>
      </c>
      <c r="P54" s="17">
        <v>10</v>
      </c>
      <c r="Q54" s="24">
        <f t="shared" si="1"/>
        <v>6</v>
      </c>
      <c r="R54" s="24">
        <f t="shared" si="2"/>
        <v>60</v>
      </c>
      <c r="S54" s="29" t="str">
        <f t="shared" si="3"/>
        <v>M-6</v>
      </c>
      <c r="T54" s="30" t="str">
        <f t="shared" si="0"/>
        <v>III</v>
      </c>
      <c r="U54" s="31" t="str">
        <f t="shared" si="4"/>
        <v>Mejorable</v>
      </c>
      <c r="V54" s="115"/>
      <c r="W54" s="82" t="str">
        <f>VLOOKUP(H54,[1]Hoja1!A$2:G$445,6,0)</f>
        <v xml:space="preserve">Enfermedades Infectocontagiosas
</v>
      </c>
      <c r="X54" s="16"/>
      <c r="Y54" s="16"/>
      <c r="Z54" s="16"/>
      <c r="AA54" s="15"/>
      <c r="AB54" s="82" t="str">
        <f>VLOOKUP(H54,[1]Hoja1!A$2:G$445,7,0)</f>
        <v xml:space="preserve">Riesgo Biológico, Autocuidado y/o Uso y manejo adecuado de E.P.P.
</v>
      </c>
      <c r="AC54" s="89"/>
      <c r="AD54" s="91"/>
    </row>
    <row r="55" spans="1:30" ht="51" x14ac:dyDescent="0.25">
      <c r="A55" s="86"/>
      <c r="B55" s="86"/>
      <c r="C55" s="91"/>
      <c r="D55" s="110"/>
      <c r="E55" s="113"/>
      <c r="F55" s="113"/>
      <c r="G55" s="82" t="str">
        <f>VLOOKUP(H55,PELIGROS!A$1:G$445,2,0)</f>
        <v>INFRAROJA, ULTRAVIOLETA, VISIBLE, RADIOFRECUENCIA, MICROONDAS, LASER</v>
      </c>
      <c r="H55" s="22" t="s">
        <v>67</v>
      </c>
      <c r="I55" s="22" t="s">
        <v>1371</v>
      </c>
      <c r="J55" s="82" t="str">
        <f>VLOOKUP(H55,[1]Hoja1!A$2:G$445,3,0)</f>
        <v>CÁNCER, LESIONES DÉRMICAS Y OCULARES</v>
      </c>
      <c r="K55" s="16"/>
      <c r="L55" s="82" t="str">
        <f>VLOOKUP(H55,[1]Hoja1!A$2:G$445,4,0)</f>
        <v>Inspecciones planeadas e inspecciones no planeadas, procedimientos de programas de seguridad y salud en el trabajo</v>
      </c>
      <c r="M55" s="82" t="str">
        <f>VLOOKUP(H55,[1]Hoja1!A$2:G$445,5,0)</f>
        <v>PROGRAMA BLOQUEADOR SOLAR</v>
      </c>
      <c r="N55" s="16">
        <v>2</v>
      </c>
      <c r="O55" s="17">
        <v>3</v>
      </c>
      <c r="P55" s="17">
        <v>10</v>
      </c>
      <c r="Q55" s="24">
        <f t="shared" si="1"/>
        <v>6</v>
      </c>
      <c r="R55" s="24">
        <f t="shared" si="2"/>
        <v>60</v>
      </c>
      <c r="S55" s="29" t="str">
        <f t="shared" si="3"/>
        <v>M-6</v>
      </c>
      <c r="T55" s="30" t="str">
        <f t="shared" si="0"/>
        <v>III</v>
      </c>
      <c r="U55" s="31" t="str">
        <f t="shared" si="4"/>
        <v>Mejorable</v>
      </c>
      <c r="V55" s="115"/>
      <c r="W55" s="82" t="str">
        <f>VLOOKUP(H55,[1]Hoja1!A$2:G$445,6,0)</f>
        <v>CÁNCER</v>
      </c>
      <c r="X55" s="16"/>
      <c r="Y55" s="16"/>
      <c r="Z55" s="16"/>
      <c r="AA55" s="15"/>
      <c r="AB55" s="82" t="str">
        <f>VLOOKUP(H55,[1]Hoja1!A$2:G$445,7,0)</f>
        <v>N/A</v>
      </c>
      <c r="AC55" s="16" t="s">
        <v>1202</v>
      </c>
      <c r="AD55" s="91"/>
    </row>
    <row r="56" spans="1:30" ht="51" x14ac:dyDescent="0.25">
      <c r="A56" s="86"/>
      <c r="B56" s="86"/>
      <c r="C56" s="91"/>
      <c r="D56" s="110"/>
      <c r="E56" s="113"/>
      <c r="F56" s="113"/>
      <c r="G56" s="82" t="str">
        <f>VLOOKUP(H56,PELIGROS!A$1:G$445,2,0)</f>
        <v>GASES Y VAPORES</v>
      </c>
      <c r="H56" s="22" t="s">
        <v>250</v>
      </c>
      <c r="I56" s="22" t="s">
        <v>1381</v>
      </c>
      <c r="J56" s="82" t="str">
        <f>VLOOKUP(H56,[1]Hoja1!A$2:G$445,3,0)</f>
        <v xml:space="preserve"> LESIONES EN LA PIEL, IRRITACIÓN EN VÍAS  RESPIRATORIAS, MUERTE</v>
      </c>
      <c r="K56" s="16"/>
      <c r="L56" s="82" t="str">
        <f>VLOOKUP(H56,[1]Hoja1!A$2:G$445,4,0)</f>
        <v>Inspecciones planeadas e inspecciones no planeadas, procedimientos de programas de seguridad y salud en el trabajo</v>
      </c>
      <c r="M56" s="82" t="str">
        <f>VLOOKUP(H56,[1]Hoja1!A$2:G$445,5,0)</f>
        <v>EPP TAPABOCAS, CARETAS CON FILTROS</v>
      </c>
      <c r="N56" s="16">
        <v>2</v>
      </c>
      <c r="O56" s="17">
        <v>3</v>
      </c>
      <c r="P56" s="17">
        <v>25</v>
      </c>
      <c r="Q56" s="24">
        <f t="shared" si="1"/>
        <v>6</v>
      </c>
      <c r="R56" s="24">
        <f t="shared" si="2"/>
        <v>150</v>
      </c>
      <c r="S56" s="29" t="str">
        <f t="shared" si="3"/>
        <v>M-6</v>
      </c>
      <c r="T56" s="30" t="str">
        <f t="shared" si="0"/>
        <v>II</v>
      </c>
      <c r="U56" s="31" t="str">
        <f t="shared" si="4"/>
        <v>No Aceptable o Aceptable Con Control Especifico</v>
      </c>
      <c r="V56" s="115"/>
      <c r="W56" s="82" t="str">
        <f>VLOOKUP(H56,[1]Hoja1!A$2:G$445,6,0)</f>
        <v xml:space="preserve"> MUERTE</v>
      </c>
      <c r="X56" s="16"/>
      <c r="Y56" s="16"/>
      <c r="Z56" s="16"/>
      <c r="AA56" s="15"/>
      <c r="AB56" s="82" t="str">
        <f>VLOOKUP(H56,[1]Hoja1!A$2:G$445,7,0)</f>
        <v>USO Y MANEJO ADECUADO DE E.P.P.</v>
      </c>
      <c r="AC56" s="16"/>
      <c r="AD56" s="91"/>
    </row>
    <row r="57" spans="1:30" ht="33" customHeight="1" x14ac:dyDescent="0.25">
      <c r="A57" s="86"/>
      <c r="B57" s="86"/>
      <c r="C57" s="91"/>
      <c r="D57" s="110"/>
      <c r="E57" s="113"/>
      <c r="F57" s="113"/>
      <c r="G57" s="82" t="str">
        <f>VLOOKUP(H57,PELIGROS!A$1:G$445,2,0)</f>
        <v>CONCENTRACIÓN EN ACTIVIDADES DE ALTO DESEMPEÑO MENTAL</v>
      </c>
      <c r="H57" s="22" t="s">
        <v>72</v>
      </c>
      <c r="I57" s="22" t="s">
        <v>1372</v>
      </c>
      <c r="J57" s="82" t="str">
        <f>VLOOKUP(H57,[1]Hoja1!A$2:G$445,3,0)</f>
        <v>ESTRÉS, CEFALEA, IRRITABILIDAD</v>
      </c>
      <c r="K57" s="16"/>
      <c r="L57" s="82" t="str">
        <f>VLOOKUP(H57,[1]Hoja1!A$2:G$445,4,0)</f>
        <v>N/A</v>
      </c>
      <c r="M57" s="82" t="str">
        <f>VLOOKUP(H57,[1]Hoja1!A$2:G$445,5,0)</f>
        <v>PVE PSICOSOCIAL</v>
      </c>
      <c r="N57" s="16">
        <v>2</v>
      </c>
      <c r="O57" s="17">
        <v>2</v>
      </c>
      <c r="P57" s="17">
        <v>10</v>
      </c>
      <c r="Q57" s="24">
        <f t="shared" si="1"/>
        <v>4</v>
      </c>
      <c r="R57" s="24">
        <f t="shared" si="2"/>
        <v>40</v>
      </c>
      <c r="S57" s="29" t="str">
        <f t="shared" si="3"/>
        <v>B-4</v>
      </c>
      <c r="T57" s="30" t="str">
        <f t="shared" si="0"/>
        <v>III</v>
      </c>
      <c r="U57" s="31" t="str">
        <f t="shared" si="4"/>
        <v>Mejorable</v>
      </c>
      <c r="V57" s="115"/>
      <c r="W57" s="82" t="str">
        <f>VLOOKUP(H57,[1]Hoja1!A$2:G$445,6,0)</f>
        <v>ESTRÉS</v>
      </c>
      <c r="X57" s="16"/>
      <c r="Y57" s="16"/>
      <c r="Z57" s="16"/>
      <c r="AA57" s="15"/>
      <c r="AB57" s="82" t="str">
        <f>VLOOKUP(H57,[1]Hoja1!A$2:G$445,7,0)</f>
        <v>N/A</v>
      </c>
      <c r="AC57" s="88" t="s">
        <v>1203</v>
      </c>
      <c r="AD57" s="91"/>
    </row>
    <row r="58" spans="1:30" ht="33" customHeight="1" x14ac:dyDescent="0.25">
      <c r="A58" s="86"/>
      <c r="B58" s="86"/>
      <c r="C58" s="91"/>
      <c r="D58" s="110"/>
      <c r="E58" s="113"/>
      <c r="F58" s="113"/>
      <c r="G58" s="82" t="str">
        <f>VLOOKUP(H58,PELIGROS!A$1:G$445,2,0)</f>
        <v>NATURALEZA DE LA TAREA</v>
      </c>
      <c r="H58" s="22" t="s">
        <v>76</v>
      </c>
      <c r="I58" s="22" t="s">
        <v>1372</v>
      </c>
      <c r="J58" s="82" t="str">
        <f>VLOOKUP(H58,[1]Hoja1!A$2:G$445,3,0)</f>
        <v>ESTRÉS,  TRANSTORNOS DEL SUEÑO</v>
      </c>
      <c r="K58" s="16"/>
      <c r="L58" s="82" t="str">
        <f>VLOOKUP(H58,[1]Hoja1!A$2:G$445,4,0)</f>
        <v>N/A</v>
      </c>
      <c r="M58" s="82" t="str">
        <f>VLOOKUP(H58,[1]Hoja1!A$2:G$445,5,0)</f>
        <v>PVE PSICOSOCIAL</v>
      </c>
      <c r="N58" s="16">
        <v>2</v>
      </c>
      <c r="O58" s="17">
        <v>2</v>
      </c>
      <c r="P58" s="17">
        <v>10</v>
      </c>
      <c r="Q58" s="24">
        <f t="shared" si="1"/>
        <v>4</v>
      </c>
      <c r="R58" s="24">
        <f t="shared" si="2"/>
        <v>40</v>
      </c>
      <c r="S58" s="29" t="str">
        <f t="shared" si="3"/>
        <v>B-4</v>
      </c>
      <c r="T58" s="30" t="str">
        <f t="shared" si="0"/>
        <v>III</v>
      </c>
      <c r="U58" s="31" t="str">
        <f t="shared" si="4"/>
        <v>Mejorable</v>
      </c>
      <c r="V58" s="115"/>
      <c r="W58" s="82" t="str">
        <f>VLOOKUP(H58,[1]Hoja1!A$2:G$445,6,0)</f>
        <v>ESTRÉS</v>
      </c>
      <c r="X58" s="16"/>
      <c r="Y58" s="16"/>
      <c r="Z58" s="16"/>
      <c r="AA58" s="15"/>
      <c r="AB58" s="82" t="str">
        <f>VLOOKUP(H58,[1]Hoja1!A$2:G$445,7,0)</f>
        <v>N/A</v>
      </c>
      <c r="AC58" s="89"/>
      <c r="AD58" s="91"/>
    </row>
    <row r="59" spans="1:30" ht="89.25" x14ac:dyDescent="0.25">
      <c r="A59" s="86"/>
      <c r="B59" s="86"/>
      <c r="C59" s="91"/>
      <c r="D59" s="110"/>
      <c r="E59" s="113"/>
      <c r="F59" s="113"/>
      <c r="G59" s="82" t="str">
        <f>VLOOKUP(H59,PELIGROS!A$1:G$445,2,0)</f>
        <v>Forzadas, Prolongadas</v>
      </c>
      <c r="H59" s="22" t="s">
        <v>40</v>
      </c>
      <c r="I59" s="22" t="s">
        <v>1373</v>
      </c>
      <c r="J59" s="82" t="str">
        <f>VLOOKUP(H59,[1]Hoja1!A$2:G$445,3,0)</f>
        <v xml:space="preserve">Lesiones osteomusculares, lesiones osteoarticulares
</v>
      </c>
      <c r="K59" s="16"/>
      <c r="L59" s="82" t="str">
        <f>VLOOKUP(H59,[1]Hoja1!A$2:G$445,4,0)</f>
        <v>Inspecciones planeadas e inspecciones no planeadas, procedimientos de programas de seguridad y salud en el trabajo</v>
      </c>
      <c r="M59" s="82" t="str">
        <f>VLOOKUP(H59,[1]Hoja1!A$2:G$445,5,0)</f>
        <v>PVE Biomecánico, programa pausas activas, exámenes periódicos, recomendaciones, control de posturas</v>
      </c>
      <c r="N59" s="16">
        <v>2</v>
      </c>
      <c r="O59" s="17">
        <v>3</v>
      </c>
      <c r="P59" s="17">
        <v>25</v>
      </c>
      <c r="Q59" s="24">
        <f t="shared" si="1"/>
        <v>6</v>
      </c>
      <c r="R59" s="24">
        <f t="shared" si="2"/>
        <v>150</v>
      </c>
      <c r="S59" s="29" t="str">
        <f t="shared" si="3"/>
        <v>M-6</v>
      </c>
      <c r="T59" s="30" t="str">
        <f t="shared" si="0"/>
        <v>II</v>
      </c>
      <c r="U59" s="31" t="str">
        <f t="shared" si="4"/>
        <v>No Aceptable o Aceptable Con Control Especifico</v>
      </c>
      <c r="V59" s="115"/>
      <c r="W59" s="82" t="str">
        <f>VLOOKUP(H59,[1]Hoja1!A$2:G$445,6,0)</f>
        <v>Enfermedades Osteomusculares</v>
      </c>
      <c r="X59" s="16"/>
      <c r="Y59" s="16"/>
      <c r="Z59" s="16"/>
      <c r="AA59" s="15"/>
      <c r="AB59" s="82" t="str">
        <f>VLOOKUP(H59,[1]Hoja1!A$2:G$445,7,0)</f>
        <v>Prevención en lesiones osteomusculares, líderes de pausas activas</v>
      </c>
      <c r="AC59" s="16" t="s">
        <v>1225</v>
      </c>
      <c r="AD59" s="91"/>
    </row>
    <row r="60" spans="1:30" ht="38.25" x14ac:dyDescent="0.25">
      <c r="A60" s="86"/>
      <c r="B60" s="86"/>
      <c r="C60" s="91"/>
      <c r="D60" s="110"/>
      <c r="E60" s="113"/>
      <c r="F60" s="113"/>
      <c r="G60" s="82" t="str">
        <f>VLOOKUP(H60,PELIGROS!A$1:G$445,2,0)</f>
        <v>Movimientos repetitivos, Miembros Superiores</v>
      </c>
      <c r="H60" s="22" t="s">
        <v>47</v>
      </c>
      <c r="I60" s="22" t="s">
        <v>1373</v>
      </c>
      <c r="J60" s="82" t="str">
        <f>VLOOKUP(H60,[1]Hoja1!A$2:G$445,3,0)</f>
        <v>Lesiones Musculoesqueléticas</v>
      </c>
      <c r="K60" s="16"/>
      <c r="L60" s="82" t="str">
        <f>VLOOKUP(H60,[1]Hoja1!A$2:G$445,4,0)</f>
        <v>N/A</v>
      </c>
      <c r="M60" s="82" t="str">
        <f>VLOOKUP(H60,[1]Hoja1!A$2:G$445,5,0)</f>
        <v>PVE BIomécanico, programa pausas activas, examenes periódicos, recomendaicones, control de posturas</v>
      </c>
      <c r="N60" s="16">
        <v>2</v>
      </c>
      <c r="O60" s="17">
        <v>2</v>
      </c>
      <c r="P60" s="17">
        <v>25</v>
      </c>
      <c r="Q60" s="24">
        <f t="shared" si="1"/>
        <v>4</v>
      </c>
      <c r="R60" s="24">
        <f t="shared" si="2"/>
        <v>100</v>
      </c>
      <c r="S60" s="29" t="str">
        <f t="shared" si="3"/>
        <v>B-4</v>
      </c>
      <c r="T60" s="30" t="str">
        <f t="shared" si="0"/>
        <v>III</v>
      </c>
      <c r="U60" s="31" t="str">
        <f t="shared" si="4"/>
        <v>Mejorable</v>
      </c>
      <c r="V60" s="115"/>
      <c r="W60" s="82" t="str">
        <f>VLOOKUP(H60,[1]Hoja1!A$2:G$445,6,0)</f>
        <v>Enfermedades musculoesqueleticas</v>
      </c>
      <c r="X60" s="16"/>
      <c r="Y60" s="16"/>
      <c r="Z60" s="16"/>
      <c r="AA60" s="15"/>
      <c r="AB60" s="82" t="str">
        <f>VLOOKUP(H60,[1]Hoja1!A$2:G$445,7,0)</f>
        <v>Prevención en lesiones osteomusculares, líderes de pausas activas</v>
      </c>
      <c r="AC60" s="16" t="s">
        <v>1233</v>
      </c>
      <c r="AD60" s="91"/>
    </row>
    <row r="61" spans="1:30" ht="51" x14ac:dyDescent="0.25">
      <c r="A61" s="86"/>
      <c r="B61" s="86"/>
      <c r="C61" s="91"/>
      <c r="D61" s="110"/>
      <c r="E61" s="113"/>
      <c r="F61" s="113"/>
      <c r="G61" s="82" t="str">
        <f>VLOOKUP(H61,PELIGROS!A$1:G$445,2,0)</f>
        <v>Atropellamiento, Envestir</v>
      </c>
      <c r="H61" s="22" t="s">
        <v>1187</v>
      </c>
      <c r="I61" s="22" t="s">
        <v>1374</v>
      </c>
      <c r="J61" s="82" t="str">
        <f>VLOOKUP(H61,[1]Hoja1!A$2:G$445,3,0)</f>
        <v>Lesiones, pérdidas materiales, muerte</v>
      </c>
      <c r="K61" s="16"/>
      <c r="L61" s="82" t="str">
        <f>VLOOKUP(H61,[1]Hoja1!A$2:G$445,4,0)</f>
        <v>Inspecciones planeadas e inspecciones no planeadas, procedimientos de programas de seguridad y salud en el trabajo</v>
      </c>
      <c r="M61" s="82" t="str">
        <f>VLOOKUP(H61,[1]Hoja1!A$2:G$445,5,0)</f>
        <v>Programa de seguridad vial, señalización</v>
      </c>
      <c r="N61" s="16">
        <v>2</v>
      </c>
      <c r="O61" s="17">
        <v>3</v>
      </c>
      <c r="P61" s="17">
        <v>60</v>
      </c>
      <c r="Q61" s="24">
        <f t="shared" si="1"/>
        <v>6</v>
      </c>
      <c r="R61" s="24">
        <f t="shared" si="2"/>
        <v>360</v>
      </c>
      <c r="S61" s="29" t="str">
        <f t="shared" si="3"/>
        <v>M-6</v>
      </c>
      <c r="T61" s="30" t="str">
        <f t="shared" si="0"/>
        <v>II</v>
      </c>
      <c r="U61" s="31" t="str">
        <f t="shared" si="4"/>
        <v>No Aceptable o Aceptable Con Control Especifico</v>
      </c>
      <c r="V61" s="115"/>
      <c r="W61" s="82" t="str">
        <f>VLOOKUP(H61,[1]Hoja1!A$2:G$445,6,0)</f>
        <v>Muerte</v>
      </c>
      <c r="X61" s="16"/>
      <c r="Y61" s="16"/>
      <c r="Z61" s="16"/>
      <c r="AA61" s="15"/>
      <c r="AB61" s="82" t="str">
        <f>VLOOKUP(H61,[1]Hoja1!A$2:G$445,7,0)</f>
        <v>Seguridad vial y manejo defensivo, aseguramiento de áreas de trabajo</v>
      </c>
      <c r="AC61" s="16" t="s">
        <v>1205</v>
      </c>
      <c r="AD61" s="91"/>
    </row>
    <row r="62" spans="1:30" ht="63.75" x14ac:dyDescent="0.25">
      <c r="A62" s="86"/>
      <c r="B62" s="86"/>
      <c r="C62" s="91"/>
      <c r="D62" s="110"/>
      <c r="E62" s="113"/>
      <c r="F62" s="113"/>
      <c r="G62" s="82" t="str">
        <f>VLOOKUP(H62,PELIGROS!A$1:G$445,2,0)</f>
        <v>Herramientas Manuales</v>
      </c>
      <c r="H62" s="22" t="s">
        <v>606</v>
      </c>
      <c r="I62" s="22" t="s">
        <v>1374</v>
      </c>
      <c r="J62" s="82" t="str">
        <f>VLOOKUP(H62,[1]Hoja1!A$2:G$445,3,0)</f>
        <v>Quemaduras, contusiones y lesiones</v>
      </c>
      <c r="K62" s="16"/>
      <c r="L62" s="82" t="str">
        <f>VLOOKUP(H62,[1]Hoja1!A$2:G$445,4,0)</f>
        <v>Inspecciones planeadas e inspecciones no planeadas, procedimientos de programas de seguridad y salud en el trabajo</v>
      </c>
      <c r="M62" s="82" t="str">
        <f>VLOOKUP(H62,[1]Hoja1!A$2:G$445,5,0)</f>
        <v>E.P.P.</v>
      </c>
      <c r="N62" s="16">
        <v>2</v>
      </c>
      <c r="O62" s="17">
        <v>3</v>
      </c>
      <c r="P62" s="17">
        <v>25</v>
      </c>
      <c r="Q62" s="24">
        <f t="shared" si="1"/>
        <v>6</v>
      </c>
      <c r="R62" s="24">
        <f t="shared" si="2"/>
        <v>150</v>
      </c>
      <c r="S62" s="29" t="str">
        <f t="shared" si="3"/>
        <v>M-6</v>
      </c>
      <c r="T62" s="30" t="str">
        <f t="shared" si="0"/>
        <v>II</v>
      </c>
      <c r="U62" s="31" t="str">
        <f t="shared" si="4"/>
        <v>No Aceptable o Aceptable Con Control Especifico</v>
      </c>
      <c r="V62" s="115"/>
      <c r="W62" s="82" t="str">
        <f>VLOOKUP(H62,[1]Hoja1!A$2:G$445,6,0)</f>
        <v>Amputación</v>
      </c>
      <c r="X62" s="16"/>
      <c r="Y62" s="16"/>
      <c r="Z62" s="16"/>
      <c r="AA62" s="15"/>
      <c r="AB62" s="82" t="str">
        <f>VLOOKUP(H62,[1]Hoja1!A$2:G$445,7,0)</f>
        <v xml:space="preserve">
Uso y manejo adecuado de E.P.P., uso y manejo adecuado de herramientas manuales y/o máqinas y equipos</v>
      </c>
      <c r="AC62" s="16" t="s">
        <v>1234</v>
      </c>
      <c r="AD62" s="91"/>
    </row>
    <row r="63" spans="1:30" ht="89.25" x14ac:dyDescent="0.25">
      <c r="A63" s="86"/>
      <c r="B63" s="86"/>
      <c r="C63" s="91"/>
      <c r="D63" s="110"/>
      <c r="E63" s="113"/>
      <c r="F63" s="113"/>
      <c r="G63" s="82" t="str">
        <f>VLOOKUP(H63,PELIGROS!A$1:G$445,2,0)</f>
        <v>MANTENIMIENTO DE PUENTE GRUAS, LIMPIEZA DE CANALES, MANTENIMIENTO DE INSTALACIONES LOCATIVAS, MANTENIMIENTO Y REPARACIÓN DE POZOS</v>
      </c>
      <c r="H63" s="22" t="s">
        <v>624</v>
      </c>
      <c r="I63" s="22" t="s">
        <v>1374</v>
      </c>
      <c r="J63" s="82" t="str">
        <f>VLOOKUP(H63,[1]Hoja1!A$2:G$445,3,0)</f>
        <v>LESIONES, FRACTURAS, MUERTE</v>
      </c>
      <c r="K63" s="16"/>
      <c r="L63" s="82" t="str">
        <f>VLOOKUP(H63,[1]Hoja1!A$2:G$445,4,0)</f>
        <v>Inspecciones planeadas e inspecciones no planeadas, procedimientos de programas de seguridad y salud en el trabajo</v>
      </c>
      <c r="M63" s="82" t="str">
        <f>VLOOKUP(H63,[1]Hoja1!A$2:G$445,5,0)</f>
        <v>EPP</v>
      </c>
      <c r="N63" s="16">
        <v>2</v>
      </c>
      <c r="O63" s="17">
        <v>2</v>
      </c>
      <c r="P63" s="17">
        <v>60</v>
      </c>
      <c r="Q63" s="24">
        <f t="shared" ref="Q63" si="15">N63*O63</f>
        <v>4</v>
      </c>
      <c r="R63" s="24">
        <f t="shared" ref="R63" si="16">P63*Q63</f>
        <v>240</v>
      </c>
      <c r="S63" s="29" t="str">
        <f t="shared" ref="S63" si="17">IF(Q63=40,"MA-40",IF(Q63=30,"MA-30",IF(Q63=20,"A-20",IF(Q63=10,"A-10",IF(Q63=24,"MA-24",IF(Q63=18,"A-18",IF(Q63=12,"A-12",IF(Q63=6,"M-6",IF(Q63=8,"M-8",IF(Q63=6,"M-6",IF(Q63=4,"B-4",IF(Q63=2,"B-2",))))))))))))</f>
        <v>B-4</v>
      </c>
      <c r="T63" s="30" t="str">
        <f t="shared" ref="T63" si="18">IF(R63&lt;=20,"IV",IF(R63&lt;=120,"III",IF(R63&lt;=500,"II",IF(R63&lt;=4000,"I"))))</f>
        <v>II</v>
      </c>
      <c r="U63" s="31" t="str">
        <f t="shared" ref="U63" si="19">IF(T63=0,"",IF(T63="IV","Aceptable",IF(T63="III","Mejorable",IF(T63="II","No Aceptable o Aceptable Con Control Especifico",IF(T63="I","No Aceptable","")))))</f>
        <v>No Aceptable o Aceptable Con Control Especifico</v>
      </c>
      <c r="V63" s="115"/>
      <c r="W63" s="82" t="str">
        <f>VLOOKUP(H63,[1]Hoja1!A$2:G$445,6,0)</f>
        <v>MUERTE</v>
      </c>
      <c r="X63" s="16"/>
      <c r="Y63" s="16"/>
      <c r="Z63" s="16"/>
      <c r="AA63" s="15"/>
      <c r="AB63" s="82" t="str">
        <f>VLOOKUP(H63,[1]Hoja1!A$2:G$445,7,0)</f>
        <v>CERTIFICACIÓN Y/O ENTRENAMIENTO EN TRABAJO SEGURO EN ALTURAS; DILGENCIAMIENTO DE PERMISO DE TRABAJO; USO Y MANEJO ADECUADO DE E.P.P.; ARME Y DESARME DE ANDAMIOS</v>
      </c>
      <c r="AC63" s="16"/>
      <c r="AD63" s="91"/>
    </row>
    <row r="64" spans="1:30" ht="63.75" x14ac:dyDescent="0.25">
      <c r="A64" s="86"/>
      <c r="B64" s="86"/>
      <c r="C64" s="91"/>
      <c r="D64" s="110"/>
      <c r="E64" s="113"/>
      <c r="F64" s="113"/>
      <c r="G64" s="82" t="str">
        <f>VLOOKUP(H64,PELIGROS!A$1:G$445,2,0)</f>
        <v>Atraco, golpiza, atentados y secuestrados</v>
      </c>
      <c r="H64" s="22" t="s">
        <v>57</v>
      </c>
      <c r="I64" s="22" t="s">
        <v>1374</v>
      </c>
      <c r="J64" s="82" t="str">
        <f>VLOOKUP(H64,[1]Hoja1!A$2:G$445,3,0)</f>
        <v>Estrés, golpes, Secuestros</v>
      </c>
      <c r="K64" s="16"/>
      <c r="L64" s="82" t="str">
        <f>VLOOKUP(H64,[1]Hoja1!A$2:G$445,4,0)</f>
        <v>Inspecciones planeadas e inspecciones no planeadas, procedimientos de programas de seguridad y salud en el trabajo</v>
      </c>
      <c r="M64" s="82" t="str">
        <f>VLOOKUP(H64,[1]Hoja1!A$2:G$445,5,0)</f>
        <v xml:space="preserve">Uniformes Corporativos, Caquetas corporativas, Carnetización
</v>
      </c>
      <c r="N64" s="16">
        <v>2</v>
      </c>
      <c r="O64" s="17">
        <v>3</v>
      </c>
      <c r="P64" s="17">
        <v>60</v>
      </c>
      <c r="Q64" s="24">
        <f t="shared" si="1"/>
        <v>6</v>
      </c>
      <c r="R64" s="24">
        <f t="shared" si="2"/>
        <v>360</v>
      </c>
      <c r="S64" s="29" t="str">
        <f t="shared" si="3"/>
        <v>M-6</v>
      </c>
      <c r="T64" s="30" t="str">
        <f t="shared" si="0"/>
        <v>II</v>
      </c>
      <c r="U64" s="31" t="str">
        <f t="shared" si="4"/>
        <v>No Aceptable o Aceptable Con Control Especifico</v>
      </c>
      <c r="V64" s="115"/>
      <c r="W64" s="82" t="str">
        <f>VLOOKUP(H64,[1]Hoja1!A$2:G$445,6,0)</f>
        <v>Secuestros</v>
      </c>
      <c r="X64" s="16"/>
      <c r="Y64" s="16"/>
      <c r="Z64" s="16"/>
      <c r="AA64" s="15"/>
      <c r="AB64" s="82" t="str">
        <f>VLOOKUP(H64,[1]Hoja1!A$2:G$445,7,0)</f>
        <v>N/A</v>
      </c>
      <c r="AC64" s="16" t="s">
        <v>1207</v>
      </c>
      <c r="AD64" s="91"/>
    </row>
    <row r="65" spans="1:30" ht="51.75" thickBot="1" x14ac:dyDescent="0.3">
      <c r="A65" s="86"/>
      <c r="B65" s="86"/>
      <c r="C65" s="108"/>
      <c r="D65" s="111"/>
      <c r="E65" s="114"/>
      <c r="F65" s="114"/>
      <c r="G65" s="82" t="str">
        <f>VLOOKUP(H65,PELIGROS!A$1:G$445,2,0)</f>
        <v>SISMOS, INCENDIOS, INUNDACIONES, TERREMOTOS, VENDAVALES, DERRUMBE</v>
      </c>
      <c r="H65" s="22" t="s">
        <v>62</v>
      </c>
      <c r="I65" s="22" t="s">
        <v>1375</v>
      </c>
      <c r="J65" s="82" t="str">
        <f>VLOOKUP(H65,[1]Hoja1!A$2:G$445,3,0)</f>
        <v>SISMOS, INCENDIOS, INUNDACIONES, TERREMOTOS, VENDAVALES</v>
      </c>
      <c r="K65" s="16"/>
      <c r="L65" s="82" t="str">
        <f>VLOOKUP(H65,[1]Hoja1!A$2:G$445,4,0)</f>
        <v>Inspecciones planeadas e inspecciones no planeadas, procedimientos de programas de seguridad y salud en el trabajo</v>
      </c>
      <c r="M65" s="82" t="str">
        <f>VLOOKUP(H65,[1]Hoja1!A$2:G$445,5,0)</f>
        <v>BRIGADAS DE EMERGENCIAS</v>
      </c>
      <c r="N65" s="16">
        <v>2</v>
      </c>
      <c r="O65" s="17">
        <v>1</v>
      </c>
      <c r="P65" s="17">
        <v>100</v>
      </c>
      <c r="Q65" s="24">
        <f t="shared" si="1"/>
        <v>2</v>
      </c>
      <c r="R65" s="24">
        <f t="shared" si="2"/>
        <v>200</v>
      </c>
      <c r="S65" s="29" t="str">
        <f t="shared" si="3"/>
        <v>B-2</v>
      </c>
      <c r="T65" s="30" t="str">
        <f t="shared" si="0"/>
        <v>II</v>
      </c>
      <c r="U65" s="31" t="str">
        <f t="shared" si="4"/>
        <v>No Aceptable o Aceptable Con Control Especifico</v>
      </c>
      <c r="V65" s="89"/>
      <c r="W65" s="82" t="str">
        <f>VLOOKUP(H65,[1]Hoja1!A$2:G$445,6,0)</f>
        <v>MUERTE</v>
      </c>
      <c r="X65" s="16"/>
      <c r="Y65" s="16"/>
      <c r="Z65" s="16"/>
      <c r="AA65" s="15"/>
      <c r="AB65" s="82" t="str">
        <f>VLOOKUP(H65,[1]Hoja1!A$2:G$445,7,0)</f>
        <v>ENTRENAMIENTO DE LA BRIGADA; DIVULGACIÓN DE PLAN DE EMERGENCIA</v>
      </c>
      <c r="AC65" s="16" t="s">
        <v>1209</v>
      </c>
      <c r="AD65" s="92"/>
    </row>
    <row r="66" spans="1:30" ht="51" x14ac:dyDescent="0.25">
      <c r="A66" s="86"/>
      <c r="B66" s="86"/>
      <c r="C66" s="94" t="str">
        <f>VLOOKUP(E66,[1]Hoja2!A$2:C$82,2,0)</f>
        <v>Efectuar Ia operacion de valvulas y accesorios de Ia red matriz, para Ia prestación del servicio de acueducto a la ciudadania.</v>
      </c>
      <c r="D66" s="97" t="str">
        <f>VLOOKUP(E66,[1]Hoja2!A$2:C$82,3,0)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66" s="100" t="s">
        <v>1046</v>
      </c>
      <c r="F66" s="100" t="s">
        <v>1199</v>
      </c>
      <c r="G66" s="84" t="str">
        <f>VLOOKUP(H66,PELIGROS!A$1:G$445,2,0)</f>
        <v>Bacteria</v>
      </c>
      <c r="H66" s="53" t="s">
        <v>108</v>
      </c>
      <c r="I66" s="53" t="s">
        <v>1370</v>
      </c>
      <c r="J66" s="84" t="str">
        <f>VLOOKUP(H66,[1]Hoja1!A$2:G$445,3,0)</f>
        <v>Infecciones producidas por Bacterianas</v>
      </c>
      <c r="K66" s="61"/>
      <c r="L66" s="84" t="str">
        <f>VLOOKUP(H66,[1]Hoja1!A$2:G$445,4,0)</f>
        <v>Inspecciones planeadas e inspecciones no planeadas, procedimientos de programas de seguridad y salud en el trabajo</v>
      </c>
      <c r="M66" s="84" t="str">
        <f>VLOOKUP(H66,[1]Hoja1!A$2:G$445,5,0)</f>
        <v>Programa de vacunación, bota pantalon, overol, guantes, tapabocas, mascarillas con filtos</v>
      </c>
      <c r="N66" s="83">
        <v>2</v>
      </c>
      <c r="O66" s="55">
        <v>3</v>
      </c>
      <c r="P66" s="55">
        <v>10</v>
      </c>
      <c r="Q66" s="55">
        <f t="shared" si="1"/>
        <v>6</v>
      </c>
      <c r="R66" s="55">
        <f t="shared" si="2"/>
        <v>60</v>
      </c>
      <c r="S66" s="63" t="str">
        <f t="shared" si="3"/>
        <v>M-6</v>
      </c>
      <c r="T66" s="64" t="str">
        <f t="shared" si="0"/>
        <v>III</v>
      </c>
      <c r="U66" s="65" t="str">
        <f t="shared" si="4"/>
        <v>Mejorable</v>
      </c>
      <c r="V66" s="102">
        <v>3</v>
      </c>
      <c r="W66" s="84" t="str">
        <f>VLOOKUP(H66,[1]Hoja1!A$2:G$445,6,0)</f>
        <v xml:space="preserve">Enfermedades Infectocontagiosas
</v>
      </c>
      <c r="X66" s="61"/>
      <c r="Y66" s="61"/>
      <c r="Z66" s="61"/>
      <c r="AA66" s="68"/>
      <c r="AB66" s="84" t="str">
        <f>VLOOKUP(H66,[1]Hoja1!A$2:G$445,7,0)</f>
        <v xml:space="preserve">Riesgo Biológico, Autocuidado y/o Uso y manejo adecuado de E.P.P.
</v>
      </c>
      <c r="AC66" s="116" t="s">
        <v>1258</v>
      </c>
      <c r="AD66" s="93" t="s">
        <v>1201</v>
      </c>
    </row>
    <row r="67" spans="1:30" ht="51" x14ac:dyDescent="0.25">
      <c r="A67" s="86"/>
      <c r="B67" s="86"/>
      <c r="C67" s="94"/>
      <c r="D67" s="97"/>
      <c r="E67" s="100"/>
      <c r="F67" s="100"/>
      <c r="G67" s="84" t="str">
        <f>VLOOKUP(H67,PELIGROS!A$1:G$445,2,0)</f>
        <v>Hongos</v>
      </c>
      <c r="H67" s="53" t="s">
        <v>117</v>
      </c>
      <c r="I67" s="53" t="s">
        <v>1370</v>
      </c>
      <c r="J67" s="84" t="str">
        <f>VLOOKUP(H67,[1]Hoja1!A$2:G$445,3,0)</f>
        <v>Micosis</v>
      </c>
      <c r="K67" s="61"/>
      <c r="L67" s="84" t="str">
        <f>VLOOKUP(H67,[1]Hoja1!A$2:G$445,4,0)</f>
        <v>Inspecciones planeadas e inspecciones no planeadas, procedimientos de programas de seguridad y salud en el trabajo</v>
      </c>
      <c r="M67" s="84" t="str">
        <f>VLOOKUP(H67,[1]Hoja1!A$2:G$445,5,0)</f>
        <v>Programa de vacunación, éxamenes periódicos</v>
      </c>
      <c r="N67" s="61">
        <v>2</v>
      </c>
      <c r="O67" s="62">
        <v>3</v>
      </c>
      <c r="P67" s="62">
        <v>10</v>
      </c>
      <c r="Q67" s="55">
        <f t="shared" si="1"/>
        <v>6</v>
      </c>
      <c r="R67" s="55">
        <f t="shared" si="2"/>
        <v>60</v>
      </c>
      <c r="S67" s="63" t="str">
        <f t="shared" si="3"/>
        <v>M-6</v>
      </c>
      <c r="T67" s="64" t="str">
        <f t="shared" si="0"/>
        <v>III</v>
      </c>
      <c r="U67" s="65" t="str">
        <f t="shared" si="4"/>
        <v>Mejorable</v>
      </c>
      <c r="V67" s="103"/>
      <c r="W67" s="84" t="str">
        <f>VLOOKUP(H67,[1]Hoja1!A$2:G$445,6,0)</f>
        <v>Micosis</v>
      </c>
      <c r="X67" s="61"/>
      <c r="Y67" s="61"/>
      <c r="Z67" s="61"/>
      <c r="AA67" s="68"/>
      <c r="AB67" s="84" t="str">
        <f>VLOOKUP(H67,[1]Hoja1!A$2:G$445,7,0)</f>
        <v xml:space="preserve">Riesgo Biológico, Autocuidado y/o Uso y manejo adecuado de E.P.P.
</v>
      </c>
      <c r="AC67" s="103"/>
      <c r="AD67" s="94"/>
    </row>
    <row r="68" spans="1:30" ht="51" x14ac:dyDescent="0.25">
      <c r="A68" s="86"/>
      <c r="B68" s="86"/>
      <c r="C68" s="94"/>
      <c r="D68" s="97"/>
      <c r="E68" s="100"/>
      <c r="F68" s="100"/>
      <c r="G68" s="84" t="str">
        <f>VLOOKUP(H68,PELIGROS!A$1:G$445,2,0)</f>
        <v>Virus</v>
      </c>
      <c r="H68" s="53" t="s">
        <v>120</v>
      </c>
      <c r="I68" s="53" t="s">
        <v>1370</v>
      </c>
      <c r="J68" s="84" t="str">
        <f>VLOOKUP(H68,[1]Hoja1!A$2:G$445,3,0)</f>
        <v>Infecciones Virales</v>
      </c>
      <c r="K68" s="61"/>
      <c r="L68" s="84" t="str">
        <f>VLOOKUP(H68,[1]Hoja1!A$2:G$445,4,0)</f>
        <v>Inspecciones planeadas e inspecciones no planeadas, procedimientos de programas de seguridad y salud en el trabajo</v>
      </c>
      <c r="M68" s="84" t="str">
        <f>VLOOKUP(H68,[1]Hoja1!A$2:G$445,5,0)</f>
        <v>Programa de vacunación, bota pantalon, overol, guantes, tapabocas, mascarillas con filtos</v>
      </c>
      <c r="N68" s="61">
        <v>2</v>
      </c>
      <c r="O68" s="62">
        <v>3</v>
      </c>
      <c r="P68" s="62">
        <v>10</v>
      </c>
      <c r="Q68" s="55">
        <f t="shared" si="1"/>
        <v>6</v>
      </c>
      <c r="R68" s="55">
        <f t="shared" si="2"/>
        <v>60</v>
      </c>
      <c r="S68" s="63" t="str">
        <f t="shared" si="3"/>
        <v>M-6</v>
      </c>
      <c r="T68" s="64" t="str">
        <f t="shared" si="0"/>
        <v>III</v>
      </c>
      <c r="U68" s="65" t="str">
        <f t="shared" si="4"/>
        <v>Mejorable</v>
      </c>
      <c r="V68" s="103"/>
      <c r="W68" s="84" t="str">
        <f>VLOOKUP(H68,[1]Hoja1!A$2:G$445,6,0)</f>
        <v xml:space="preserve">Enfermedades Infectocontagiosas
</v>
      </c>
      <c r="X68" s="61"/>
      <c r="Y68" s="61"/>
      <c r="Z68" s="61"/>
      <c r="AA68" s="68"/>
      <c r="AB68" s="84" t="str">
        <f>VLOOKUP(H68,[1]Hoja1!A$2:G$445,7,0)</f>
        <v xml:space="preserve">Riesgo Biológico, Autocuidado y/o Uso y manejo adecuado de E.P.P.
</v>
      </c>
      <c r="AC68" s="104"/>
      <c r="AD68" s="94"/>
    </row>
    <row r="69" spans="1:30" ht="51" x14ac:dyDescent="0.25">
      <c r="A69" s="86"/>
      <c r="B69" s="86"/>
      <c r="C69" s="94"/>
      <c r="D69" s="97"/>
      <c r="E69" s="100"/>
      <c r="F69" s="100"/>
      <c r="G69" s="84" t="str">
        <f>VLOOKUP(H69,PELIGROS!A$1:G$445,2,0)</f>
        <v>INFRAROJA, ULTRAVIOLETA, VISIBLE, RADIOFRECUENCIA, MICROONDAS, LASER</v>
      </c>
      <c r="H69" s="53" t="s">
        <v>67</v>
      </c>
      <c r="I69" s="53" t="s">
        <v>1371</v>
      </c>
      <c r="J69" s="84" t="str">
        <f>VLOOKUP(H69,[1]Hoja1!A$2:G$445,3,0)</f>
        <v>CÁNCER, LESIONES DÉRMICAS Y OCULARES</v>
      </c>
      <c r="K69" s="61"/>
      <c r="L69" s="84" t="str">
        <f>VLOOKUP(H69,[1]Hoja1!A$2:G$445,4,0)</f>
        <v>Inspecciones planeadas e inspecciones no planeadas, procedimientos de programas de seguridad y salud en el trabajo</v>
      </c>
      <c r="M69" s="84" t="str">
        <f>VLOOKUP(H69,[1]Hoja1!A$2:G$445,5,0)</f>
        <v>PROGRAMA BLOQUEADOR SOLAR</v>
      </c>
      <c r="N69" s="61">
        <v>2</v>
      </c>
      <c r="O69" s="62">
        <v>3</v>
      </c>
      <c r="P69" s="62">
        <v>10</v>
      </c>
      <c r="Q69" s="55">
        <f t="shared" si="1"/>
        <v>6</v>
      </c>
      <c r="R69" s="55">
        <f t="shared" si="2"/>
        <v>60</v>
      </c>
      <c r="S69" s="63" t="str">
        <f t="shared" si="3"/>
        <v>M-6</v>
      </c>
      <c r="T69" s="64" t="str">
        <f t="shared" si="0"/>
        <v>III</v>
      </c>
      <c r="U69" s="65" t="str">
        <f t="shared" si="4"/>
        <v>Mejorable</v>
      </c>
      <c r="V69" s="103"/>
      <c r="W69" s="84" t="str">
        <f>VLOOKUP(H69,[1]Hoja1!A$2:G$445,6,0)</f>
        <v>CÁNCER</v>
      </c>
      <c r="X69" s="61"/>
      <c r="Y69" s="61"/>
      <c r="Z69" s="61"/>
      <c r="AA69" s="68"/>
      <c r="AB69" s="84" t="str">
        <f>VLOOKUP(H69,[1]Hoja1!A$2:G$445,7,0)</f>
        <v>N/A</v>
      </c>
      <c r="AC69" s="61" t="s">
        <v>1202</v>
      </c>
      <c r="AD69" s="94"/>
    </row>
    <row r="70" spans="1:30" ht="51" x14ac:dyDescent="0.25">
      <c r="A70" s="86"/>
      <c r="B70" s="86"/>
      <c r="C70" s="94"/>
      <c r="D70" s="97"/>
      <c r="E70" s="100"/>
      <c r="F70" s="100"/>
      <c r="G70" s="84" t="str">
        <f>VLOOKUP(H70,PELIGROS!A$1:G$445,2,0)</f>
        <v>GASES Y VAPORES</v>
      </c>
      <c r="H70" s="53" t="s">
        <v>250</v>
      </c>
      <c r="I70" s="53" t="s">
        <v>1381</v>
      </c>
      <c r="J70" s="84" t="str">
        <f>VLOOKUP(H70,[1]Hoja1!A$2:G$445,3,0)</f>
        <v xml:space="preserve"> LESIONES EN LA PIEL, IRRITACIÓN EN VÍAS  RESPIRATORIAS, MUERTE</v>
      </c>
      <c r="K70" s="61"/>
      <c r="L70" s="84" t="str">
        <f>VLOOKUP(H70,[1]Hoja1!A$2:G$445,4,0)</f>
        <v>Inspecciones planeadas e inspecciones no planeadas, procedimientos de programas de seguridad y salud en el trabajo</v>
      </c>
      <c r="M70" s="84" t="str">
        <f>VLOOKUP(H70,[1]Hoja1!A$2:G$445,5,0)</f>
        <v>EPP TAPABOCAS, CARETAS CON FILTROS</v>
      </c>
      <c r="N70" s="61">
        <v>2</v>
      </c>
      <c r="O70" s="62">
        <v>3</v>
      </c>
      <c r="P70" s="62">
        <v>25</v>
      </c>
      <c r="Q70" s="55">
        <f t="shared" si="1"/>
        <v>6</v>
      </c>
      <c r="R70" s="55">
        <f t="shared" si="2"/>
        <v>150</v>
      </c>
      <c r="S70" s="63" t="str">
        <f t="shared" si="3"/>
        <v>M-6</v>
      </c>
      <c r="T70" s="64" t="str">
        <f t="shared" si="0"/>
        <v>II</v>
      </c>
      <c r="U70" s="65" t="str">
        <f t="shared" si="4"/>
        <v>No Aceptable o Aceptable Con Control Especifico</v>
      </c>
      <c r="V70" s="103"/>
      <c r="W70" s="84" t="str">
        <f>VLOOKUP(H70,[1]Hoja1!A$2:G$445,6,0)</f>
        <v xml:space="preserve"> MUERTE</v>
      </c>
      <c r="X70" s="61"/>
      <c r="Y70" s="61"/>
      <c r="Z70" s="61"/>
      <c r="AA70" s="68"/>
      <c r="AB70" s="84" t="str">
        <f>VLOOKUP(H70,[1]Hoja1!A$2:G$445,7,0)</f>
        <v>USO Y MANEJO ADECUADO DE E.P.P.</v>
      </c>
      <c r="AC70" s="61"/>
      <c r="AD70" s="94"/>
    </row>
    <row r="71" spans="1:30" ht="63.75" x14ac:dyDescent="0.25">
      <c r="A71" s="86"/>
      <c r="B71" s="86"/>
      <c r="C71" s="94"/>
      <c r="D71" s="97"/>
      <c r="E71" s="100"/>
      <c r="F71" s="100"/>
      <c r="G71" s="84" t="str">
        <f>VLOOKUP(H71,PELIGROS!A$1:G$445,2,0)</f>
        <v>NATURALEZA DE LA TAREA</v>
      </c>
      <c r="H71" s="53" t="s">
        <v>76</v>
      </c>
      <c r="I71" s="53" t="s">
        <v>1372</v>
      </c>
      <c r="J71" s="84" t="str">
        <f>VLOOKUP(H71,[1]Hoja1!A$2:G$445,3,0)</f>
        <v>ESTRÉS,  TRANSTORNOS DEL SUEÑO</v>
      </c>
      <c r="K71" s="61"/>
      <c r="L71" s="84" t="str">
        <f>VLOOKUP(H71,[1]Hoja1!A$2:G$445,4,0)</f>
        <v>N/A</v>
      </c>
      <c r="M71" s="84" t="str">
        <f>VLOOKUP(H71,[1]Hoja1!A$2:G$445,5,0)</f>
        <v>PVE PSICOSOCIAL</v>
      </c>
      <c r="N71" s="61">
        <v>2</v>
      </c>
      <c r="O71" s="62">
        <v>3</v>
      </c>
      <c r="P71" s="62">
        <v>10</v>
      </c>
      <c r="Q71" s="55">
        <f t="shared" si="1"/>
        <v>6</v>
      </c>
      <c r="R71" s="55">
        <f t="shared" si="2"/>
        <v>60</v>
      </c>
      <c r="S71" s="63" t="str">
        <f t="shared" si="3"/>
        <v>M-6</v>
      </c>
      <c r="T71" s="64" t="str">
        <f t="shared" si="0"/>
        <v>III</v>
      </c>
      <c r="U71" s="65" t="str">
        <f t="shared" si="4"/>
        <v>Mejorable</v>
      </c>
      <c r="V71" s="103"/>
      <c r="W71" s="84" t="str">
        <f>VLOOKUP(H71,[1]Hoja1!A$2:G$445,6,0)</f>
        <v>ESTRÉS</v>
      </c>
      <c r="X71" s="61"/>
      <c r="Y71" s="61"/>
      <c r="Z71" s="61"/>
      <c r="AA71" s="68"/>
      <c r="AB71" s="84" t="str">
        <f>VLOOKUP(H71,[1]Hoja1!A$2:G$445,7,0)</f>
        <v>N/A</v>
      </c>
      <c r="AC71" s="61" t="s">
        <v>1203</v>
      </c>
      <c r="AD71" s="94"/>
    </row>
    <row r="72" spans="1:30" ht="51" x14ac:dyDescent="0.25">
      <c r="A72" s="86"/>
      <c r="B72" s="86"/>
      <c r="C72" s="94"/>
      <c r="D72" s="97"/>
      <c r="E72" s="100"/>
      <c r="F72" s="100"/>
      <c r="G72" s="84" t="str">
        <f>VLOOKUP(H72,PELIGROS!A$1:G$445,2,0)</f>
        <v>Forzadas, Prolongadas</v>
      </c>
      <c r="H72" s="53" t="s">
        <v>40</v>
      </c>
      <c r="I72" s="53" t="s">
        <v>1373</v>
      </c>
      <c r="J72" s="84" t="str">
        <f>VLOOKUP(H72,[1]Hoja1!A$2:G$445,3,0)</f>
        <v xml:space="preserve">Lesiones osteomusculares, lesiones osteoarticulares
</v>
      </c>
      <c r="K72" s="61"/>
      <c r="L72" s="84" t="str">
        <f>VLOOKUP(H72,[1]Hoja1!A$2:G$445,4,0)</f>
        <v>Inspecciones planeadas e inspecciones no planeadas, procedimientos de programas de seguridad y salud en el trabajo</v>
      </c>
      <c r="M72" s="84" t="str">
        <f>VLOOKUP(H72,[1]Hoja1!A$2:G$445,5,0)</f>
        <v>PVE Biomecánico, programa pausas activas, exámenes periódicos, recomendaciones, control de posturas</v>
      </c>
      <c r="N72" s="61">
        <v>2</v>
      </c>
      <c r="O72" s="62">
        <v>3</v>
      </c>
      <c r="P72" s="62">
        <v>25</v>
      </c>
      <c r="Q72" s="55">
        <f t="shared" si="1"/>
        <v>6</v>
      </c>
      <c r="R72" s="55">
        <f t="shared" si="2"/>
        <v>150</v>
      </c>
      <c r="S72" s="63" t="str">
        <f t="shared" si="3"/>
        <v>M-6</v>
      </c>
      <c r="T72" s="64" t="str">
        <f t="shared" si="0"/>
        <v>II</v>
      </c>
      <c r="U72" s="65" t="str">
        <f t="shared" si="4"/>
        <v>No Aceptable o Aceptable Con Control Especifico</v>
      </c>
      <c r="V72" s="103"/>
      <c r="W72" s="84" t="str">
        <f>VLOOKUP(H72,[1]Hoja1!A$2:G$445,6,0)</f>
        <v>Enfermedades Osteomusculares</v>
      </c>
      <c r="X72" s="61"/>
      <c r="Y72" s="61"/>
      <c r="Z72" s="61"/>
      <c r="AA72" s="68"/>
      <c r="AB72" s="84" t="str">
        <f>VLOOKUP(H72,[1]Hoja1!A$2:G$445,7,0)</f>
        <v>Prevención en lesiones osteomusculares, líderes de pausas activas</v>
      </c>
      <c r="AC72" s="61" t="s">
        <v>1204</v>
      </c>
      <c r="AD72" s="94"/>
    </row>
    <row r="73" spans="1:30" ht="51" x14ac:dyDescent="0.25">
      <c r="A73" s="86"/>
      <c r="B73" s="86"/>
      <c r="C73" s="94"/>
      <c r="D73" s="97"/>
      <c r="E73" s="100"/>
      <c r="F73" s="100"/>
      <c r="G73" s="84" t="str">
        <f>VLOOKUP(H73,PELIGROS!A$1:G$445,2,0)</f>
        <v>Atropellamiento, Envestir</v>
      </c>
      <c r="H73" s="53" t="s">
        <v>1187</v>
      </c>
      <c r="I73" s="53" t="s">
        <v>1374</v>
      </c>
      <c r="J73" s="84" t="str">
        <f>VLOOKUP(H73,[1]Hoja1!A$2:G$445,3,0)</f>
        <v>Lesiones, pérdidas materiales, muerte</v>
      </c>
      <c r="K73" s="61"/>
      <c r="L73" s="84" t="str">
        <f>VLOOKUP(H73,[1]Hoja1!A$2:G$445,4,0)</f>
        <v>Inspecciones planeadas e inspecciones no planeadas, procedimientos de programas de seguridad y salud en el trabajo</v>
      </c>
      <c r="M73" s="84" t="str">
        <f>VLOOKUP(H73,[1]Hoja1!A$2:G$445,5,0)</f>
        <v>Programa de seguridad vial, señalización</v>
      </c>
      <c r="N73" s="61">
        <v>2</v>
      </c>
      <c r="O73" s="62">
        <v>3</v>
      </c>
      <c r="P73" s="62">
        <v>60</v>
      </c>
      <c r="Q73" s="55">
        <f t="shared" si="1"/>
        <v>6</v>
      </c>
      <c r="R73" s="55">
        <f t="shared" si="2"/>
        <v>360</v>
      </c>
      <c r="S73" s="63" t="str">
        <f t="shared" si="3"/>
        <v>M-6</v>
      </c>
      <c r="T73" s="64" t="str">
        <f t="shared" si="0"/>
        <v>II</v>
      </c>
      <c r="U73" s="65" t="str">
        <f t="shared" si="4"/>
        <v>No Aceptable o Aceptable Con Control Especifico</v>
      </c>
      <c r="V73" s="103"/>
      <c r="W73" s="84" t="str">
        <f>VLOOKUP(H73,[1]Hoja1!A$2:G$445,6,0)</f>
        <v>Muerte</v>
      </c>
      <c r="X73" s="61"/>
      <c r="Y73" s="61"/>
      <c r="Z73" s="61"/>
      <c r="AA73" s="68" t="s">
        <v>1308</v>
      </c>
      <c r="AB73" s="84" t="str">
        <f>VLOOKUP(H73,[1]Hoja1!A$2:G$445,7,0)</f>
        <v>Seguridad vial y manejo defensivo, aseguramiento de áreas de trabajo</v>
      </c>
      <c r="AC73" s="61" t="s">
        <v>1205</v>
      </c>
      <c r="AD73" s="94"/>
    </row>
    <row r="74" spans="1:30" ht="38.25" x14ac:dyDescent="0.25">
      <c r="A74" s="86"/>
      <c r="B74" s="86"/>
      <c r="C74" s="94"/>
      <c r="D74" s="97"/>
      <c r="E74" s="100"/>
      <c r="F74" s="100"/>
      <c r="G74" s="84" t="str">
        <f>VLOOKUP(H74,PELIGROS!A$1:G$445,2,0)</f>
        <v>Superficies de trabajo irregulares o deslizantes</v>
      </c>
      <c r="H74" s="53" t="s">
        <v>597</v>
      </c>
      <c r="I74" s="53" t="s">
        <v>1374</v>
      </c>
      <c r="J74" s="84" t="str">
        <f>VLOOKUP(H74,[1]Hoja1!A$2:G$445,3,0)</f>
        <v>Caidas del mismo nivel, fracturas, golpe con objetos, caídas de objetos, obstrucción de rutas de evacuación</v>
      </c>
      <c r="K74" s="61"/>
      <c r="L74" s="84" t="str">
        <f>VLOOKUP(H74,[1]Hoja1!A$2:G$445,4,0)</f>
        <v>N/A</v>
      </c>
      <c r="M74" s="84" t="str">
        <f>VLOOKUP(H74,[1]Hoja1!A$2:G$445,5,0)</f>
        <v>N/A</v>
      </c>
      <c r="N74" s="61">
        <v>2</v>
      </c>
      <c r="O74" s="62">
        <v>2</v>
      </c>
      <c r="P74" s="62">
        <v>10</v>
      </c>
      <c r="Q74" s="55">
        <f t="shared" si="1"/>
        <v>4</v>
      </c>
      <c r="R74" s="55">
        <f t="shared" si="2"/>
        <v>40</v>
      </c>
      <c r="S74" s="63" t="str">
        <f t="shared" si="3"/>
        <v>B-4</v>
      </c>
      <c r="T74" s="64" t="str">
        <f t="shared" si="0"/>
        <v>III</v>
      </c>
      <c r="U74" s="65" t="str">
        <f t="shared" si="4"/>
        <v>Mejorable</v>
      </c>
      <c r="V74" s="103"/>
      <c r="W74" s="84" t="str">
        <f>VLOOKUP(H74,[1]Hoja1!A$2:G$445,6,0)</f>
        <v>Caídas de distinto nivel</v>
      </c>
      <c r="X74" s="61"/>
      <c r="Y74" s="61"/>
      <c r="Z74" s="61"/>
      <c r="AA74" s="68"/>
      <c r="AB74" s="84" t="str">
        <f>VLOOKUP(H74,[1]Hoja1!A$2:G$445,7,0)</f>
        <v>Pautas Básicas en orden y aseo en el lugar de trabajo, actos y condiciones inseguras</v>
      </c>
      <c r="AC74" s="61" t="s">
        <v>1206</v>
      </c>
      <c r="AD74" s="94"/>
    </row>
    <row r="75" spans="1:30" ht="89.25" x14ac:dyDescent="0.25">
      <c r="A75" s="86"/>
      <c r="B75" s="86"/>
      <c r="C75" s="94"/>
      <c r="D75" s="97"/>
      <c r="E75" s="100"/>
      <c r="F75" s="100"/>
      <c r="G75" s="84" t="str">
        <f>VLOOKUP(H75,PELIGROS!A$1:G$445,2,0)</f>
        <v>MANTENIMIENTO DE PUENTE GRUAS, LIMPIEZA DE CANALES, MANTENIMIENTO DE INSTALACIONES LOCATIVAS, MANTENIMIENTO Y REPARACIÓN DE POZOS</v>
      </c>
      <c r="H75" s="53" t="s">
        <v>624</v>
      </c>
      <c r="I75" s="53" t="s">
        <v>1374</v>
      </c>
      <c r="J75" s="84" t="str">
        <f>VLOOKUP(H75,[1]Hoja1!A$2:G$445,3,0)</f>
        <v>LESIONES, FRACTURAS, MUERTE</v>
      </c>
      <c r="K75" s="61"/>
      <c r="L75" s="84" t="str">
        <f>VLOOKUP(H75,[1]Hoja1!A$2:G$445,4,0)</f>
        <v>Inspecciones planeadas e inspecciones no planeadas, procedimientos de programas de seguridad y salud en el trabajo</v>
      </c>
      <c r="M75" s="84" t="str">
        <f>VLOOKUP(H75,[1]Hoja1!A$2:G$445,5,0)</f>
        <v>EPP</v>
      </c>
      <c r="N75" s="61">
        <v>2</v>
      </c>
      <c r="O75" s="62">
        <v>2</v>
      </c>
      <c r="P75" s="62">
        <v>60</v>
      </c>
      <c r="Q75" s="55">
        <f t="shared" ref="Q75" si="20">N75*O75</f>
        <v>4</v>
      </c>
      <c r="R75" s="55">
        <f t="shared" ref="R75" si="21">P75*Q75</f>
        <v>240</v>
      </c>
      <c r="S75" s="63" t="str">
        <f t="shared" ref="S75" si="22">IF(Q75=40,"MA-40",IF(Q75=30,"MA-30",IF(Q75=20,"A-20",IF(Q75=10,"A-10",IF(Q75=24,"MA-24",IF(Q75=18,"A-18",IF(Q75=12,"A-12",IF(Q75=6,"M-6",IF(Q75=8,"M-8",IF(Q75=6,"M-6",IF(Q75=4,"B-4",IF(Q75=2,"B-2",))))))))))))</f>
        <v>B-4</v>
      </c>
      <c r="T75" s="64" t="str">
        <f t="shared" ref="T75" si="23">IF(R75&lt;=20,"IV",IF(R75&lt;=120,"III",IF(R75&lt;=500,"II",IF(R75&lt;=4000,"I"))))</f>
        <v>II</v>
      </c>
      <c r="U75" s="65" t="str">
        <f t="shared" ref="U75" si="24">IF(T75=0,"",IF(T75="IV","Aceptable",IF(T75="III","Mejorable",IF(T75="II","No Aceptable o Aceptable Con Control Especifico",IF(T75="I","No Aceptable","")))))</f>
        <v>No Aceptable o Aceptable Con Control Especifico</v>
      </c>
      <c r="V75" s="103"/>
      <c r="W75" s="84" t="str">
        <f>VLOOKUP(H75,[1]Hoja1!A$2:G$445,6,0)</f>
        <v>MUERTE</v>
      </c>
      <c r="X75" s="61"/>
      <c r="Y75" s="61"/>
      <c r="Z75" s="61"/>
      <c r="AA75" s="68"/>
      <c r="AB75" s="84" t="str">
        <f>VLOOKUP(H75,[1]Hoja1!A$2:G$445,7,0)</f>
        <v>CERTIFICACIÓN Y/O ENTRENAMIENTO EN TRABAJO SEGURO EN ALTURAS; DILGENCIAMIENTO DE PERMISO DE TRABAJO; USO Y MANEJO ADECUADO DE E.P.P.; ARME Y DESARME DE ANDAMIOS</v>
      </c>
      <c r="AC75" s="61"/>
      <c r="AD75" s="94"/>
    </row>
    <row r="76" spans="1:30" ht="63.75" x14ac:dyDescent="0.25">
      <c r="A76" s="86"/>
      <c r="B76" s="86"/>
      <c r="C76" s="94"/>
      <c r="D76" s="97"/>
      <c r="E76" s="100"/>
      <c r="F76" s="100"/>
      <c r="G76" s="84" t="str">
        <f>VLOOKUP(H76,PELIGROS!A$1:G$445,2,0)</f>
        <v>Atraco, golpiza, atentados y secuestrados</v>
      </c>
      <c r="H76" s="53" t="s">
        <v>57</v>
      </c>
      <c r="I76" s="53" t="s">
        <v>1374</v>
      </c>
      <c r="J76" s="84" t="str">
        <f>VLOOKUP(H76,[1]Hoja1!A$2:G$445,3,0)</f>
        <v>Estrés, golpes, Secuestros</v>
      </c>
      <c r="K76" s="61"/>
      <c r="L76" s="84" t="str">
        <f>VLOOKUP(H76,[1]Hoja1!A$2:G$445,4,0)</f>
        <v>Inspecciones planeadas e inspecciones no planeadas, procedimientos de programas de seguridad y salud en el trabajo</v>
      </c>
      <c r="M76" s="84" t="str">
        <f>VLOOKUP(H76,[1]Hoja1!A$2:G$445,5,0)</f>
        <v xml:space="preserve">Uniformes Corporativos, Caquetas corporativas, Carnetización
</v>
      </c>
      <c r="N76" s="61">
        <v>2</v>
      </c>
      <c r="O76" s="62">
        <v>3</v>
      </c>
      <c r="P76" s="62">
        <v>60</v>
      </c>
      <c r="Q76" s="55">
        <f t="shared" si="1"/>
        <v>6</v>
      </c>
      <c r="R76" s="55">
        <f t="shared" si="2"/>
        <v>360</v>
      </c>
      <c r="S76" s="63" t="str">
        <f t="shared" si="3"/>
        <v>M-6</v>
      </c>
      <c r="T76" s="64" t="str">
        <f t="shared" si="0"/>
        <v>II</v>
      </c>
      <c r="U76" s="65" t="str">
        <f t="shared" si="4"/>
        <v>No Aceptable o Aceptable Con Control Especifico</v>
      </c>
      <c r="V76" s="103"/>
      <c r="W76" s="84" t="str">
        <f>VLOOKUP(H76,[1]Hoja1!A$2:G$445,6,0)</f>
        <v>Secuestros</v>
      </c>
      <c r="X76" s="61"/>
      <c r="Y76" s="61"/>
      <c r="Z76" s="61"/>
      <c r="AA76" s="68"/>
      <c r="AB76" s="84" t="str">
        <f>VLOOKUP(H76,[1]Hoja1!A$2:G$445,7,0)</f>
        <v>N/A</v>
      </c>
      <c r="AC76" s="61" t="s">
        <v>1207</v>
      </c>
      <c r="AD76" s="94"/>
    </row>
    <row r="77" spans="1:30" ht="51.75" thickBot="1" x14ac:dyDescent="0.3">
      <c r="A77" s="86"/>
      <c r="B77" s="86"/>
      <c r="C77" s="94"/>
      <c r="D77" s="97"/>
      <c r="E77" s="100"/>
      <c r="F77" s="100"/>
      <c r="G77" s="84" t="str">
        <f>VLOOKUP(H77,PELIGROS!A$1:G$445,2,0)</f>
        <v>SISMOS, INCENDIOS, INUNDACIONES, TERREMOTOS, VENDAVALES, DERRUMBE</v>
      </c>
      <c r="H77" s="53" t="s">
        <v>62</v>
      </c>
      <c r="I77" s="53" t="s">
        <v>1375</v>
      </c>
      <c r="J77" s="84" t="str">
        <f>VLOOKUP(H77,[1]Hoja1!A$2:G$445,3,0)</f>
        <v>SISMOS, INCENDIOS, INUNDACIONES, TERREMOTOS, VENDAVALES</v>
      </c>
      <c r="K77" s="61"/>
      <c r="L77" s="84" t="str">
        <f>VLOOKUP(H77,[1]Hoja1!A$2:G$445,4,0)</f>
        <v>Inspecciones planeadas e inspecciones no planeadas, procedimientos de programas de seguridad y salud en el trabajo</v>
      </c>
      <c r="M77" s="84" t="str">
        <f>VLOOKUP(H77,[1]Hoja1!A$2:G$445,5,0)</f>
        <v>BRIGADAS DE EMERGENCIAS</v>
      </c>
      <c r="N77" s="61">
        <v>2</v>
      </c>
      <c r="O77" s="62">
        <v>1</v>
      </c>
      <c r="P77" s="62">
        <v>100</v>
      </c>
      <c r="Q77" s="55">
        <f t="shared" si="1"/>
        <v>2</v>
      </c>
      <c r="R77" s="55">
        <f t="shared" si="2"/>
        <v>200</v>
      </c>
      <c r="S77" s="63" t="str">
        <f t="shared" si="3"/>
        <v>B-2</v>
      </c>
      <c r="T77" s="64" t="str">
        <f t="shared" si="0"/>
        <v>II</v>
      </c>
      <c r="U77" s="65" t="str">
        <f t="shared" si="4"/>
        <v>No Aceptable o Aceptable Con Control Especifico</v>
      </c>
      <c r="V77" s="104"/>
      <c r="W77" s="84" t="str">
        <f>VLOOKUP(H77,[1]Hoja1!A$2:G$445,6,0)</f>
        <v>MUERTE</v>
      </c>
      <c r="X77" s="61"/>
      <c r="Y77" s="61"/>
      <c r="Z77" s="61"/>
      <c r="AA77" s="68"/>
      <c r="AB77" s="84" t="str">
        <f>VLOOKUP(H77,[1]Hoja1!A$2:G$445,7,0)</f>
        <v>ENTRENAMIENTO DE LA BRIGADA; DIVULGACIÓN DE PLAN DE EMERGENCIA</v>
      </c>
      <c r="AC77" s="61" t="s">
        <v>1209</v>
      </c>
      <c r="AD77" s="106"/>
    </row>
    <row r="78" spans="1:30" ht="51" x14ac:dyDescent="0.25">
      <c r="A78" s="86"/>
      <c r="B78" s="86"/>
      <c r="C78" s="107" t="s">
        <v>1274</v>
      </c>
      <c r="D78" s="109" t="s">
        <v>1312</v>
      </c>
      <c r="E78" s="112" t="s">
        <v>1030</v>
      </c>
      <c r="F78" s="112" t="s">
        <v>1199</v>
      </c>
      <c r="G78" s="82" t="str">
        <f>VLOOKUP(H78,PELIGROS!A$1:G$445,2,0)</f>
        <v>Bacteria</v>
      </c>
      <c r="H78" s="22" t="s">
        <v>108</v>
      </c>
      <c r="I78" s="22" t="s">
        <v>1370</v>
      </c>
      <c r="J78" s="82" t="str">
        <f>VLOOKUP(H78,[1]Hoja1!A$2:G$445,3,0)</f>
        <v>Infecciones producidas por Bacterianas</v>
      </c>
      <c r="K78" s="16"/>
      <c r="L78" s="82" t="str">
        <f>VLOOKUP(H78,[1]Hoja1!A$2:G$445,4,0)</f>
        <v>Inspecciones planeadas e inspecciones no planeadas, procedimientos de programas de seguridad y salud en el trabajo</v>
      </c>
      <c r="M78" s="82" t="str">
        <f>VLOOKUP(H78,[1]Hoja1!A$2:G$445,5,0)</f>
        <v>Programa de vacunación, bota pantalon, overol, guantes, tapabocas, mascarillas con filtos</v>
      </c>
      <c r="N78" s="81">
        <v>2</v>
      </c>
      <c r="O78" s="24">
        <v>3</v>
      </c>
      <c r="P78" s="24">
        <v>10</v>
      </c>
      <c r="Q78" s="24">
        <f t="shared" si="1"/>
        <v>6</v>
      </c>
      <c r="R78" s="24">
        <f t="shared" si="2"/>
        <v>60</v>
      </c>
      <c r="S78" s="29" t="str">
        <f t="shared" si="3"/>
        <v>M-6</v>
      </c>
      <c r="T78" s="30" t="str">
        <f t="shared" si="0"/>
        <v>III</v>
      </c>
      <c r="U78" s="31" t="str">
        <f t="shared" si="4"/>
        <v>Mejorable</v>
      </c>
      <c r="V78" s="88">
        <v>2</v>
      </c>
      <c r="W78" s="82" t="str">
        <f>VLOOKUP(H78,[1]Hoja1!A$2:G$445,6,0)</f>
        <v xml:space="preserve">Enfermedades Infectocontagiosas
</v>
      </c>
      <c r="X78" s="16"/>
      <c r="Y78" s="16"/>
      <c r="Z78" s="16"/>
      <c r="AA78" s="15"/>
      <c r="AB78" s="82" t="str">
        <f>VLOOKUP(H78,[1]Hoja1!A$2:G$445,7,0)</f>
        <v xml:space="preserve">Riesgo Biológico, Autocuidado y/o Uso y manejo adecuado de E.P.P.
</v>
      </c>
      <c r="AC78" s="158" t="s">
        <v>1258</v>
      </c>
      <c r="AD78" s="107" t="s">
        <v>1201</v>
      </c>
    </row>
    <row r="79" spans="1:30" ht="51" x14ac:dyDescent="0.25">
      <c r="A79" s="86"/>
      <c r="B79" s="86"/>
      <c r="C79" s="91"/>
      <c r="D79" s="110"/>
      <c r="E79" s="113"/>
      <c r="F79" s="113"/>
      <c r="G79" s="82" t="str">
        <f>VLOOKUP(H79,PELIGROS!A$1:G$445,2,0)</f>
        <v>Hongos</v>
      </c>
      <c r="H79" s="22" t="s">
        <v>117</v>
      </c>
      <c r="I79" s="22" t="s">
        <v>1370</v>
      </c>
      <c r="J79" s="82" t="str">
        <f>VLOOKUP(H79,[1]Hoja1!A$2:G$445,3,0)</f>
        <v>Micosis</v>
      </c>
      <c r="K79" s="16"/>
      <c r="L79" s="82" t="str">
        <f>VLOOKUP(H79,[1]Hoja1!A$2:G$445,4,0)</f>
        <v>Inspecciones planeadas e inspecciones no planeadas, procedimientos de programas de seguridad y salud en el trabajo</v>
      </c>
      <c r="M79" s="82" t="str">
        <f>VLOOKUP(H79,[1]Hoja1!A$2:G$445,5,0)</f>
        <v>Programa de vacunación, éxamenes periódicos</v>
      </c>
      <c r="N79" s="16">
        <v>2</v>
      </c>
      <c r="O79" s="17">
        <v>3</v>
      </c>
      <c r="P79" s="17">
        <v>10</v>
      </c>
      <c r="Q79" s="24">
        <f t="shared" si="1"/>
        <v>6</v>
      </c>
      <c r="R79" s="24">
        <f t="shared" si="2"/>
        <v>60</v>
      </c>
      <c r="S79" s="29" t="str">
        <f t="shared" si="3"/>
        <v>M-6</v>
      </c>
      <c r="T79" s="30" t="str">
        <f t="shared" ref="T79:T102" si="25">IF(R79&lt;=20,"IV",IF(R79&lt;=120,"III",IF(R79&lt;=500,"II",IF(R79&lt;=4000,"I"))))</f>
        <v>III</v>
      </c>
      <c r="U79" s="31" t="str">
        <f t="shared" si="4"/>
        <v>Mejorable</v>
      </c>
      <c r="V79" s="115"/>
      <c r="W79" s="82" t="str">
        <f>VLOOKUP(H79,[1]Hoja1!A$2:G$445,6,0)</f>
        <v>Micosis</v>
      </c>
      <c r="X79" s="16"/>
      <c r="Y79" s="16"/>
      <c r="Z79" s="16"/>
      <c r="AA79" s="15"/>
      <c r="AB79" s="82" t="str">
        <f>VLOOKUP(H79,[1]Hoja1!A$2:G$445,7,0)</f>
        <v xml:space="preserve">Riesgo Biológico, Autocuidado y/o Uso y manejo adecuado de E.P.P.
</v>
      </c>
      <c r="AC79" s="115"/>
      <c r="AD79" s="91"/>
    </row>
    <row r="80" spans="1:30" ht="51" x14ac:dyDescent="0.25">
      <c r="A80" s="86"/>
      <c r="B80" s="86"/>
      <c r="C80" s="91"/>
      <c r="D80" s="110"/>
      <c r="E80" s="113"/>
      <c r="F80" s="113"/>
      <c r="G80" s="82" t="str">
        <f>VLOOKUP(H80,PELIGROS!A$1:G$445,2,0)</f>
        <v>Virus</v>
      </c>
      <c r="H80" s="22" t="s">
        <v>120</v>
      </c>
      <c r="I80" s="22" t="s">
        <v>1370</v>
      </c>
      <c r="J80" s="82" t="str">
        <f>VLOOKUP(H80,[1]Hoja1!A$2:G$445,3,0)</f>
        <v>Infecciones Virales</v>
      </c>
      <c r="K80" s="16"/>
      <c r="L80" s="82" t="str">
        <f>VLOOKUP(H80,[1]Hoja1!A$2:G$445,4,0)</f>
        <v>Inspecciones planeadas e inspecciones no planeadas, procedimientos de programas de seguridad y salud en el trabajo</v>
      </c>
      <c r="M80" s="82" t="str">
        <f>VLOOKUP(H80,[1]Hoja1!A$2:G$445,5,0)</f>
        <v>Programa de vacunación, bota pantalon, overol, guantes, tapabocas, mascarillas con filtos</v>
      </c>
      <c r="N80" s="16">
        <v>2</v>
      </c>
      <c r="O80" s="17">
        <v>3</v>
      </c>
      <c r="P80" s="17">
        <v>10</v>
      </c>
      <c r="Q80" s="24">
        <f t="shared" ref="Q80:Q102" si="26">N80*O80</f>
        <v>6</v>
      </c>
      <c r="R80" s="24">
        <f t="shared" ref="R80:R102" si="27">P80*Q80</f>
        <v>60</v>
      </c>
      <c r="S80" s="29" t="str">
        <f t="shared" ref="S80:S102" si="28">IF(Q80=40,"MA-40",IF(Q80=30,"MA-30",IF(Q80=20,"A-20",IF(Q80=10,"A-10",IF(Q80=24,"MA-24",IF(Q80=18,"A-18",IF(Q80=12,"A-12",IF(Q80=6,"M-6",IF(Q80=8,"M-8",IF(Q80=6,"M-6",IF(Q80=4,"B-4",IF(Q80=2,"B-2",))))))))))))</f>
        <v>M-6</v>
      </c>
      <c r="T80" s="30" t="str">
        <f t="shared" si="25"/>
        <v>III</v>
      </c>
      <c r="U80" s="31" t="str">
        <f t="shared" ref="U80:U102" si="29">IF(T80=0,"",IF(T80="IV","Aceptable",IF(T80="III","Mejorable",IF(T80="II","No Aceptable o Aceptable Con Control Especifico",IF(T80="I","No Aceptable","")))))</f>
        <v>Mejorable</v>
      </c>
      <c r="V80" s="115"/>
      <c r="W80" s="82" t="str">
        <f>VLOOKUP(H80,[1]Hoja1!A$2:G$445,6,0)</f>
        <v xml:space="preserve">Enfermedades Infectocontagiosas
</v>
      </c>
      <c r="X80" s="16"/>
      <c r="Y80" s="16"/>
      <c r="Z80" s="16"/>
      <c r="AA80" s="15"/>
      <c r="AB80" s="82" t="str">
        <f>VLOOKUP(H80,[1]Hoja1!A$2:G$445,7,0)</f>
        <v xml:space="preserve">Riesgo Biológico, Autocuidado y/o Uso y manejo adecuado de E.P.P.
</v>
      </c>
      <c r="AC80" s="89"/>
      <c r="AD80" s="91"/>
    </row>
    <row r="81" spans="1:30" ht="51" x14ac:dyDescent="0.25">
      <c r="A81" s="86"/>
      <c r="B81" s="86"/>
      <c r="C81" s="91"/>
      <c r="D81" s="110"/>
      <c r="E81" s="113"/>
      <c r="F81" s="113"/>
      <c r="G81" s="82" t="str">
        <f>VLOOKUP(H81,PELIGROS!A$1:G$445,2,0)</f>
        <v>INFRAROJA, ULTRAVIOLETA, VISIBLE, RADIOFRECUENCIA, MICROONDAS, LASER</v>
      </c>
      <c r="H81" s="22" t="s">
        <v>67</v>
      </c>
      <c r="I81" s="22" t="s">
        <v>1371</v>
      </c>
      <c r="J81" s="82" t="str">
        <f>VLOOKUP(H81,[1]Hoja1!A$2:G$445,3,0)</f>
        <v>CÁNCER, LESIONES DÉRMICAS Y OCULARES</v>
      </c>
      <c r="K81" s="16"/>
      <c r="L81" s="82" t="str">
        <f>VLOOKUP(H81,[1]Hoja1!A$2:G$445,4,0)</f>
        <v>Inspecciones planeadas e inspecciones no planeadas, procedimientos de programas de seguridad y salud en el trabajo</v>
      </c>
      <c r="M81" s="82" t="str">
        <f>VLOOKUP(H81,[1]Hoja1!A$2:G$445,5,0)</f>
        <v>PROGRAMA BLOQUEADOR SOLAR</v>
      </c>
      <c r="N81" s="16">
        <v>2</v>
      </c>
      <c r="O81" s="17">
        <v>3</v>
      </c>
      <c r="P81" s="17">
        <v>10</v>
      </c>
      <c r="Q81" s="24">
        <f t="shared" si="26"/>
        <v>6</v>
      </c>
      <c r="R81" s="24">
        <f t="shared" si="27"/>
        <v>60</v>
      </c>
      <c r="S81" s="29" t="str">
        <f t="shared" si="28"/>
        <v>M-6</v>
      </c>
      <c r="T81" s="30" t="str">
        <f t="shared" si="25"/>
        <v>III</v>
      </c>
      <c r="U81" s="31" t="str">
        <f t="shared" si="29"/>
        <v>Mejorable</v>
      </c>
      <c r="V81" s="115"/>
      <c r="W81" s="82" t="str">
        <f>VLOOKUP(H81,[1]Hoja1!A$2:G$445,6,0)</f>
        <v>CÁNCER</v>
      </c>
      <c r="X81" s="16"/>
      <c r="Y81" s="16"/>
      <c r="Z81" s="16"/>
      <c r="AA81" s="15"/>
      <c r="AB81" s="82" t="str">
        <f>VLOOKUP(H81,[1]Hoja1!A$2:G$445,7,0)</f>
        <v>N/A</v>
      </c>
      <c r="AC81" s="16" t="s">
        <v>1202</v>
      </c>
      <c r="AD81" s="91"/>
    </row>
    <row r="82" spans="1:30" ht="51" x14ac:dyDescent="0.25">
      <c r="A82" s="86"/>
      <c r="B82" s="86"/>
      <c r="C82" s="91"/>
      <c r="D82" s="110"/>
      <c r="E82" s="113"/>
      <c r="F82" s="113"/>
      <c r="G82" s="82" t="str">
        <f>VLOOKUP(H82,PELIGROS!A$1:G$445,2,0)</f>
        <v>GASES Y VAPORES</v>
      </c>
      <c r="H82" s="22" t="s">
        <v>250</v>
      </c>
      <c r="I82" s="22" t="s">
        <v>1381</v>
      </c>
      <c r="J82" s="82" t="str">
        <f>VLOOKUP(H82,[1]Hoja1!A$2:G$445,3,0)</f>
        <v xml:space="preserve"> LESIONES EN LA PIEL, IRRITACIÓN EN VÍAS  RESPIRATORIAS, MUERTE</v>
      </c>
      <c r="K82" s="16"/>
      <c r="L82" s="82" t="str">
        <f>VLOOKUP(H82,[1]Hoja1!A$2:G$445,4,0)</f>
        <v>Inspecciones planeadas e inspecciones no planeadas, procedimientos de programas de seguridad y salud en el trabajo</v>
      </c>
      <c r="M82" s="82" t="str">
        <f>VLOOKUP(H82,[1]Hoja1!A$2:G$445,5,0)</f>
        <v>EPP TAPABOCAS, CARETAS CON FILTROS</v>
      </c>
      <c r="N82" s="16">
        <v>2</v>
      </c>
      <c r="O82" s="17">
        <v>3</v>
      </c>
      <c r="P82" s="17">
        <v>25</v>
      </c>
      <c r="Q82" s="24">
        <f t="shared" si="26"/>
        <v>6</v>
      </c>
      <c r="R82" s="24">
        <f t="shared" si="27"/>
        <v>150</v>
      </c>
      <c r="S82" s="29" t="str">
        <f t="shared" si="28"/>
        <v>M-6</v>
      </c>
      <c r="T82" s="30" t="str">
        <f t="shared" si="25"/>
        <v>II</v>
      </c>
      <c r="U82" s="31" t="str">
        <f t="shared" si="29"/>
        <v>No Aceptable o Aceptable Con Control Especifico</v>
      </c>
      <c r="V82" s="115"/>
      <c r="W82" s="82" t="str">
        <f>VLOOKUP(H82,[1]Hoja1!A$2:G$445,6,0)</f>
        <v xml:space="preserve"> MUERTE</v>
      </c>
      <c r="X82" s="16"/>
      <c r="Y82" s="16"/>
      <c r="Z82" s="16"/>
      <c r="AA82" s="15"/>
      <c r="AB82" s="82" t="str">
        <f>VLOOKUP(H82,[1]Hoja1!A$2:G$445,7,0)</f>
        <v>USO Y MANEJO ADECUADO DE E.P.P.</v>
      </c>
      <c r="AC82" s="16"/>
      <c r="AD82" s="91"/>
    </row>
    <row r="83" spans="1:30" ht="63.75" x14ac:dyDescent="0.25">
      <c r="A83" s="86"/>
      <c r="B83" s="86"/>
      <c r="C83" s="91"/>
      <c r="D83" s="110"/>
      <c r="E83" s="113"/>
      <c r="F83" s="113"/>
      <c r="G83" s="82" t="str">
        <f>VLOOKUP(H83,PELIGROS!A$1:G$445,2,0)</f>
        <v>NATURALEZA DE LA TAREA</v>
      </c>
      <c r="H83" s="22" t="s">
        <v>76</v>
      </c>
      <c r="I83" s="22" t="s">
        <v>1372</v>
      </c>
      <c r="J83" s="82" t="str">
        <f>VLOOKUP(H83,[1]Hoja1!A$2:G$445,3,0)</f>
        <v>ESTRÉS,  TRANSTORNOS DEL SUEÑO</v>
      </c>
      <c r="K83" s="16"/>
      <c r="L83" s="82" t="str">
        <f>VLOOKUP(H83,[1]Hoja1!A$2:G$445,4,0)</f>
        <v>N/A</v>
      </c>
      <c r="M83" s="82" t="str">
        <f>VLOOKUP(H83,[1]Hoja1!A$2:G$445,5,0)</f>
        <v>PVE PSICOSOCIAL</v>
      </c>
      <c r="N83" s="16">
        <v>2</v>
      </c>
      <c r="O83" s="17">
        <v>3</v>
      </c>
      <c r="P83" s="17">
        <v>10</v>
      </c>
      <c r="Q83" s="24">
        <f t="shared" si="26"/>
        <v>6</v>
      </c>
      <c r="R83" s="24">
        <f t="shared" si="27"/>
        <v>60</v>
      </c>
      <c r="S83" s="29" t="str">
        <f t="shared" si="28"/>
        <v>M-6</v>
      </c>
      <c r="T83" s="30" t="str">
        <f t="shared" si="25"/>
        <v>III</v>
      </c>
      <c r="U83" s="31" t="str">
        <f t="shared" si="29"/>
        <v>Mejorable</v>
      </c>
      <c r="V83" s="115"/>
      <c r="W83" s="82" t="str">
        <f>VLOOKUP(H83,[1]Hoja1!A$2:G$445,6,0)</f>
        <v>ESTRÉS</v>
      </c>
      <c r="X83" s="16"/>
      <c r="Y83" s="16"/>
      <c r="Z83" s="16"/>
      <c r="AA83" s="15"/>
      <c r="AB83" s="82" t="str">
        <f>VLOOKUP(H83,[1]Hoja1!A$2:G$445,7,0)</f>
        <v>N/A</v>
      </c>
      <c r="AC83" s="16" t="s">
        <v>1203</v>
      </c>
      <c r="AD83" s="91"/>
    </row>
    <row r="84" spans="1:30" ht="51" x14ac:dyDescent="0.25">
      <c r="A84" s="86"/>
      <c r="B84" s="86"/>
      <c r="C84" s="91"/>
      <c r="D84" s="110"/>
      <c r="E84" s="113"/>
      <c r="F84" s="113"/>
      <c r="G84" s="82" t="str">
        <f>VLOOKUP(H84,PELIGROS!A$1:G$445,2,0)</f>
        <v>Forzadas, Prolongadas</v>
      </c>
      <c r="H84" s="22" t="s">
        <v>40</v>
      </c>
      <c r="I84" s="22" t="s">
        <v>1373</v>
      </c>
      <c r="J84" s="82" t="str">
        <f>VLOOKUP(H84,[1]Hoja1!A$2:G$445,3,0)</f>
        <v xml:space="preserve">Lesiones osteomusculares, lesiones osteoarticulares
</v>
      </c>
      <c r="K84" s="16"/>
      <c r="L84" s="82" t="str">
        <f>VLOOKUP(H84,[1]Hoja1!A$2:G$445,4,0)</f>
        <v>Inspecciones planeadas e inspecciones no planeadas, procedimientos de programas de seguridad y salud en el trabajo</v>
      </c>
      <c r="M84" s="82" t="str">
        <f>VLOOKUP(H84,[1]Hoja1!A$2:G$445,5,0)</f>
        <v>PVE Biomecánico, programa pausas activas, exámenes periódicos, recomendaciones, control de posturas</v>
      </c>
      <c r="N84" s="16">
        <v>2</v>
      </c>
      <c r="O84" s="17">
        <v>3</v>
      </c>
      <c r="P84" s="17">
        <v>25</v>
      </c>
      <c r="Q84" s="24">
        <f t="shared" si="26"/>
        <v>6</v>
      </c>
      <c r="R84" s="24">
        <f t="shared" si="27"/>
        <v>150</v>
      </c>
      <c r="S84" s="29" t="str">
        <f t="shared" si="28"/>
        <v>M-6</v>
      </c>
      <c r="T84" s="30" t="str">
        <f t="shared" si="25"/>
        <v>II</v>
      </c>
      <c r="U84" s="31" t="str">
        <f t="shared" si="29"/>
        <v>No Aceptable o Aceptable Con Control Especifico</v>
      </c>
      <c r="V84" s="115"/>
      <c r="W84" s="82" t="str">
        <f>VLOOKUP(H84,[1]Hoja1!A$2:G$445,6,0)</f>
        <v>Enfermedades Osteomusculares</v>
      </c>
      <c r="X84" s="16"/>
      <c r="Y84" s="16"/>
      <c r="Z84" s="16"/>
      <c r="AA84" s="15"/>
      <c r="AB84" s="82" t="str">
        <f>VLOOKUP(H84,[1]Hoja1!A$2:G$445,7,0)</f>
        <v>Prevención en lesiones osteomusculares, líderes de pausas activas</v>
      </c>
      <c r="AC84" s="16" t="s">
        <v>1204</v>
      </c>
      <c r="AD84" s="91"/>
    </row>
    <row r="85" spans="1:30" ht="51" x14ac:dyDescent="0.25">
      <c r="A85" s="86"/>
      <c r="B85" s="86"/>
      <c r="C85" s="91"/>
      <c r="D85" s="110"/>
      <c r="E85" s="113"/>
      <c r="F85" s="113"/>
      <c r="G85" s="82" t="str">
        <f>VLOOKUP(H85,PELIGROS!A$1:G$445,2,0)</f>
        <v>Carga de un peso mayor al recomendado</v>
      </c>
      <c r="H85" s="22" t="s">
        <v>486</v>
      </c>
      <c r="I85" s="22" t="s">
        <v>1373</v>
      </c>
      <c r="J85" s="82" t="str">
        <f>VLOOKUP(H85,[1]Hoja1!A$2:G$445,3,0)</f>
        <v>Lesiones osteomusculares, lesiones osteoarticulares</v>
      </c>
      <c r="K85" s="16"/>
      <c r="L85" s="82" t="str">
        <f>VLOOKUP(H85,[1]Hoja1!A$2:G$445,4,0)</f>
        <v>Inspecciones planeadas e inspecciones no planeadas, procedimientos de programas de seguridad y salud en el trabajo</v>
      </c>
      <c r="M85" s="82" t="str">
        <f>VLOOKUP(H85,[1]Hoja1!A$2:G$445,5,0)</f>
        <v>PVE Biomecánico, programa pausas activas, exámenes periódicos, recomendaciones, control de posturas</v>
      </c>
      <c r="N85" s="16">
        <v>2</v>
      </c>
      <c r="O85" s="17">
        <v>3</v>
      </c>
      <c r="P85" s="17">
        <v>25</v>
      </c>
      <c r="Q85" s="24">
        <f t="shared" si="26"/>
        <v>6</v>
      </c>
      <c r="R85" s="24">
        <f t="shared" si="27"/>
        <v>150</v>
      </c>
      <c r="S85" s="29" t="str">
        <f t="shared" si="28"/>
        <v>M-6</v>
      </c>
      <c r="T85" s="69" t="str">
        <f t="shared" si="25"/>
        <v>II</v>
      </c>
      <c r="U85" s="70" t="str">
        <f t="shared" si="29"/>
        <v>No Aceptable o Aceptable Con Control Especifico</v>
      </c>
      <c r="V85" s="115"/>
      <c r="W85" s="82" t="str">
        <f>VLOOKUP(H85,[1]Hoja1!A$2:G$445,6,0)</f>
        <v>Enfermedades del sistema osteomuscular</v>
      </c>
      <c r="X85" s="16"/>
      <c r="Y85" s="16"/>
      <c r="Z85" s="16"/>
      <c r="AA85" s="15"/>
      <c r="AB85" s="82" t="str">
        <f>VLOOKUP(H85,[1]Hoja1!A$2:G$445,7,0)</f>
        <v>Prevención en lesiones osteomusculares, Líderes en pausas activas</v>
      </c>
      <c r="AC85" s="16" t="s">
        <v>1233</v>
      </c>
      <c r="AD85" s="91"/>
    </row>
    <row r="86" spans="1:30" ht="51" x14ac:dyDescent="0.25">
      <c r="A86" s="86"/>
      <c r="B86" s="86"/>
      <c r="C86" s="91"/>
      <c r="D86" s="110"/>
      <c r="E86" s="113"/>
      <c r="F86" s="113"/>
      <c r="G86" s="82" t="str">
        <f>VLOOKUP(H86,PELIGROS!A$1:G$445,2,0)</f>
        <v>Atropellamiento, Envestir</v>
      </c>
      <c r="H86" s="22" t="s">
        <v>1187</v>
      </c>
      <c r="I86" s="22" t="s">
        <v>1374</v>
      </c>
      <c r="J86" s="82" t="str">
        <f>VLOOKUP(H86,[1]Hoja1!A$2:G$445,3,0)</f>
        <v>Lesiones, pérdidas materiales, muerte</v>
      </c>
      <c r="K86" s="16"/>
      <c r="L86" s="82" t="str">
        <f>VLOOKUP(H86,[1]Hoja1!A$2:G$445,4,0)</f>
        <v>Inspecciones planeadas e inspecciones no planeadas, procedimientos de programas de seguridad y salud en el trabajo</v>
      </c>
      <c r="M86" s="82" t="str">
        <f>VLOOKUP(H86,[1]Hoja1!A$2:G$445,5,0)</f>
        <v>Programa de seguridad vial, señalización</v>
      </c>
      <c r="N86" s="16">
        <v>2</v>
      </c>
      <c r="O86" s="17">
        <v>3</v>
      </c>
      <c r="P86" s="17">
        <v>60</v>
      </c>
      <c r="Q86" s="24">
        <f t="shared" si="26"/>
        <v>6</v>
      </c>
      <c r="R86" s="24">
        <f t="shared" si="27"/>
        <v>360</v>
      </c>
      <c r="S86" s="29" t="str">
        <f t="shared" si="28"/>
        <v>M-6</v>
      </c>
      <c r="T86" s="30" t="str">
        <f t="shared" si="25"/>
        <v>II</v>
      </c>
      <c r="U86" s="31" t="str">
        <f t="shared" si="29"/>
        <v>No Aceptable o Aceptable Con Control Especifico</v>
      </c>
      <c r="V86" s="115"/>
      <c r="W86" s="82" t="str">
        <f>VLOOKUP(H86,[1]Hoja1!A$2:G$445,6,0)</f>
        <v>Muerte</v>
      </c>
      <c r="X86" s="16"/>
      <c r="Y86" s="16"/>
      <c r="Z86" s="16"/>
      <c r="AA86" s="15"/>
      <c r="AB86" s="82" t="str">
        <f>VLOOKUP(H86,[1]Hoja1!A$2:G$445,7,0)</f>
        <v>Seguridad vial y manejo defensivo, aseguramiento de áreas de trabajo</v>
      </c>
      <c r="AC86" s="16" t="s">
        <v>1205</v>
      </c>
      <c r="AD86" s="91"/>
    </row>
    <row r="87" spans="1:30" ht="38.25" x14ac:dyDescent="0.25">
      <c r="A87" s="86"/>
      <c r="B87" s="86"/>
      <c r="C87" s="91"/>
      <c r="D87" s="110"/>
      <c r="E87" s="113"/>
      <c r="F87" s="113"/>
      <c r="G87" s="82" t="str">
        <f>VLOOKUP(H87,PELIGROS!A$1:G$445,2,0)</f>
        <v>Superficies de trabajo irregulares o deslizantes</v>
      </c>
      <c r="H87" s="22" t="s">
        <v>597</v>
      </c>
      <c r="I87" s="22" t="s">
        <v>1374</v>
      </c>
      <c r="J87" s="82" t="str">
        <f>VLOOKUP(H87,[1]Hoja1!A$2:G$445,3,0)</f>
        <v>Caidas del mismo nivel, fracturas, golpe con objetos, caídas de objetos, obstrucción de rutas de evacuación</v>
      </c>
      <c r="K87" s="16"/>
      <c r="L87" s="82" t="str">
        <f>VLOOKUP(H87,[1]Hoja1!A$2:G$445,4,0)</f>
        <v>N/A</v>
      </c>
      <c r="M87" s="82" t="str">
        <f>VLOOKUP(H87,[1]Hoja1!A$2:G$445,5,0)</f>
        <v>N/A</v>
      </c>
      <c r="N87" s="16">
        <v>2</v>
      </c>
      <c r="O87" s="17">
        <v>2</v>
      </c>
      <c r="P87" s="17">
        <v>10</v>
      </c>
      <c r="Q87" s="24">
        <f t="shared" si="26"/>
        <v>4</v>
      </c>
      <c r="R87" s="24">
        <f t="shared" si="27"/>
        <v>40</v>
      </c>
      <c r="S87" s="29" t="str">
        <f t="shared" si="28"/>
        <v>B-4</v>
      </c>
      <c r="T87" s="30" t="str">
        <f t="shared" si="25"/>
        <v>III</v>
      </c>
      <c r="U87" s="31" t="str">
        <f t="shared" si="29"/>
        <v>Mejorable</v>
      </c>
      <c r="V87" s="115"/>
      <c r="W87" s="82" t="str">
        <f>VLOOKUP(H87,[1]Hoja1!A$2:G$445,6,0)</f>
        <v>Caídas de distinto nivel</v>
      </c>
      <c r="X87" s="16"/>
      <c r="Y87" s="16"/>
      <c r="Z87" s="16"/>
      <c r="AA87" s="15"/>
      <c r="AB87" s="82" t="str">
        <f>VLOOKUP(H87,[1]Hoja1!A$2:G$445,7,0)</f>
        <v>Pautas Básicas en orden y aseo en el lugar de trabajo, actos y condiciones inseguras</v>
      </c>
      <c r="AC87" s="16" t="s">
        <v>1206</v>
      </c>
      <c r="AD87" s="91"/>
    </row>
    <row r="88" spans="1:30" ht="89.25" x14ac:dyDescent="0.25">
      <c r="A88" s="86"/>
      <c r="B88" s="86"/>
      <c r="C88" s="91"/>
      <c r="D88" s="110"/>
      <c r="E88" s="113"/>
      <c r="F88" s="113"/>
      <c r="G88" s="82" t="str">
        <f>VLOOKUP(H88,PELIGROS!A$1:G$445,2,0)</f>
        <v>MANTENIMIENTO DE PUENTE GRUAS, LIMPIEZA DE CANALES, MANTENIMIENTO DE INSTALACIONES LOCATIVAS, MANTENIMIENTO Y REPARACIÓN DE POZOS</v>
      </c>
      <c r="H88" s="22" t="s">
        <v>624</v>
      </c>
      <c r="I88" s="22" t="s">
        <v>1374</v>
      </c>
      <c r="J88" s="82" t="str">
        <f>VLOOKUP(H88,[1]Hoja1!A$2:G$445,3,0)</f>
        <v>LESIONES, FRACTURAS, MUERTE</v>
      </c>
      <c r="K88" s="16"/>
      <c r="L88" s="82" t="str">
        <f>VLOOKUP(H88,[1]Hoja1!A$2:G$445,4,0)</f>
        <v>Inspecciones planeadas e inspecciones no planeadas, procedimientos de programas de seguridad y salud en el trabajo</v>
      </c>
      <c r="M88" s="82" t="str">
        <f>VLOOKUP(H88,[1]Hoja1!A$2:G$445,5,0)</f>
        <v>EPP</v>
      </c>
      <c r="N88" s="16">
        <v>2</v>
      </c>
      <c r="O88" s="17">
        <v>2</v>
      </c>
      <c r="P88" s="17">
        <v>100</v>
      </c>
      <c r="Q88" s="24">
        <f t="shared" ref="Q88" si="30">N88*O88</f>
        <v>4</v>
      </c>
      <c r="R88" s="24">
        <f t="shared" ref="R88" si="31">P88*Q88</f>
        <v>400</v>
      </c>
      <c r="S88" s="29" t="str">
        <f t="shared" ref="S88" si="32">IF(Q88=40,"MA-40",IF(Q88=30,"MA-30",IF(Q88=20,"A-20",IF(Q88=10,"A-10",IF(Q88=24,"MA-24",IF(Q88=18,"A-18",IF(Q88=12,"A-12",IF(Q88=6,"M-6",IF(Q88=8,"M-8",IF(Q88=6,"M-6",IF(Q88=4,"B-4",IF(Q88=2,"B-2",))))))))))))</f>
        <v>B-4</v>
      </c>
      <c r="T88" s="30" t="str">
        <f t="shared" ref="T88" si="33">IF(R88&lt;=20,"IV",IF(R88&lt;=120,"III",IF(R88&lt;=500,"II",IF(R88&lt;=4000,"I"))))</f>
        <v>II</v>
      </c>
      <c r="U88" s="31" t="str">
        <f t="shared" ref="U88" si="34">IF(T88=0,"",IF(T88="IV","Aceptable",IF(T88="III","Mejorable",IF(T88="II","No Aceptable o Aceptable Con Control Especifico",IF(T88="I","No Aceptable","")))))</f>
        <v>No Aceptable o Aceptable Con Control Especifico</v>
      </c>
      <c r="V88" s="115"/>
      <c r="W88" s="82" t="str">
        <f>VLOOKUP(H88,[1]Hoja1!A$2:G$445,6,0)</f>
        <v>MUERTE</v>
      </c>
      <c r="X88" s="16"/>
      <c r="Y88" s="16"/>
      <c r="Z88" s="16"/>
      <c r="AA88" s="15"/>
      <c r="AB88" s="82" t="str">
        <f>VLOOKUP(H88,[1]Hoja1!A$2:G$445,7,0)</f>
        <v>CERTIFICACIÓN Y/O ENTRENAMIENTO EN TRABAJO SEGURO EN ALTURAS; DILGENCIAMIENTO DE PERMISO DE TRABAJO; USO Y MANEJO ADECUADO DE E.P.P.; ARME Y DESARME DE ANDAMIOS</v>
      </c>
      <c r="AC88" s="16"/>
      <c r="AD88" s="91"/>
    </row>
    <row r="89" spans="1:30" ht="63.75" x14ac:dyDescent="0.25">
      <c r="A89" s="86"/>
      <c r="B89" s="86"/>
      <c r="C89" s="91"/>
      <c r="D89" s="110"/>
      <c r="E89" s="113"/>
      <c r="F89" s="113"/>
      <c r="G89" s="82" t="str">
        <f>VLOOKUP(H89,PELIGROS!A$1:G$445,2,0)</f>
        <v>Atraco, golpiza, atentados y secuestrados</v>
      </c>
      <c r="H89" s="22" t="s">
        <v>57</v>
      </c>
      <c r="I89" s="22" t="s">
        <v>1374</v>
      </c>
      <c r="J89" s="82" t="str">
        <f>VLOOKUP(H89,[1]Hoja1!A$2:G$445,3,0)</f>
        <v>Estrés, golpes, Secuestros</v>
      </c>
      <c r="K89" s="16"/>
      <c r="L89" s="82" t="str">
        <f>VLOOKUP(H89,[1]Hoja1!A$2:G$445,4,0)</f>
        <v>Inspecciones planeadas e inspecciones no planeadas, procedimientos de programas de seguridad y salud en el trabajo</v>
      </c>
      <c r="M89" s="82" t="str">
        <f>VLOOKUP(H89,[1]Hoja1!A$2:G$445,5,0)</f>
        <v xml:space="preserve">Uniformes Corporativos, Caquetas corporativas, Carnetización
</v>
      </c>
      <c r="N89" s="16">
        <v>2</v>
      </c>
      <c r="O89" s="17">
        <v>3</v>
      </c>
      <c r="P89" s="17">
        <v>60</v>
      </c>
      <c r="Q89" s="24">
        <f t="shared" si="26"/>
        <v>6</v>
      </c>
      <c r="R89" s="24">
        <f t="shared" si="27"/>
        <v>360</v>
      </c>
      <c r="S89" s="29" t="str">
        <f t="shared" si="28"/>
        <v>M-6</v>
      </c>
      <c r="T89" s="30" t="str">
        <f t="shared" si="25"/>
        <v>II</v>
      </c>
      <c r="U89" s="31" t="str">
        <f t="shared" si="29"/>
        <v>No Aceptable o Aceptable Con Control Especifico</v>
      </c>
      <c r="V89" s="115"/>
      <c r="W89" s="82" t="str">
        <f>VLOOKUP(H89,[1]Hoja1!A$2:G$445,6,0)</f>
        <v>Secuestros</v>
      </c>
      <c r="X89" s="16"/>
      <c r="Y89" s="16"/>
      <c r="Z89" s="16"/>
      <c r="AA89" s="15"/>
      <c r="AB89" s="82" t="str">
        <f>VLOOKUP(H89,[1]Hoja1!A$2:G$445,7,0)</f>
        <v>N/A</v>
      </c>
      <c r="AC89" s="16" t="s">
        <v>1207</v>
      </c>
      <c r="AD89" s="91"/>
    </row>
    <row r="90" spans="1:30" ht="51.75" thickBot="1" x14ac:dyDescent="0.3">
      <c r="A90" s="86"/>
      <c r="B90" s="86"/>
      <c r="C90" s="108"/>
      <c r="D90" s="111"/>
      <c r="E90" s="114"/>
      <c r="F90" s="114"/>
      <c r="G90" s="82" t="str">
        <f>VLOOKUP(H90,PELIGROS!A$1:G$445,2,0)</f>
        <v>SISMOS, INCENDIOS, INUNDACIONES, TERREMOTOS, VENDAVALES, DERRUMBE</v>
      </c>
      <c r="H90" s="22" t="s">
        <v>62</v>
      </c>
      <c r="I90" s="22" t="s">
        <v>1375</v>
      </c>
      <c r="J90" s="82" t="str">
        <f>VLOOKUP(H90,[1]Hoja1!A$2:G$445,3,0)</f>
        <v>SISMOS, INCENDIOS, INUNDACIONES, TERREMOTOS, VENDAVALES</v>
      </c>
      <c r="K90" s="16"/>
      <c r="L90" s="82" t="str">
        <f>VLOOKUP(H90,[1]Hoja1!A$2:G$445,4,0)</f>
        <v>Inspecciones planeadas e inspecciones no planeadas, procedimientos de programas de seguridad y salud en el trabajo</v>
      </c>
      <c r="M90" s="82" t="str">
        <f>VLOOKUP(H90,[1]Hoja1!A$2:G$445,5,0)</f>
        <v>BRIGADAS DE EMERGENCIAS</v>
      </c>
      <c r="N90" s="16">
        <v>2</v>
      </c>
      <c r="O90" s="17">
        <v>1</v>
      </c>
      <c r="P90" s="17">
        <v>100</v>
      </c>
      <c r="Q90" s="24">
        <f t="shared" si="26"/>
        <v>2</v>
      </c>
      <c r="R90" s="24">
        <f t="shared" si="27"/>
        <v>200</v>
      </c>
      <c r="S90" s="29" t="str">
        <f t="shared" si="28"/>
        <v>B-2</v>
      </c>
      <c r="T90" s="30" t="str">
        <f t="shared" si="25"/>
        <v>II</v>
      </c>
      <c r="U90" s="31" t="str">
        <f t="shared" si="29"/>
        <v>No Aceptable o Aceptable Con Control Especifico</v>
      </c>
      <c r="V90" s="89"/>
      <c r="W90" s="82" t="str">
        <f>VLOOKUP(H90,[1]Hoja1!A$2:G$445,6,0)</f>
        <v>MUERTE</v>
      </c>
      <c r="X90" s="16"/>
      <c r="Y90" s="16"/>
      <c r="Z90" s="16"/>
      <c r="AA90" s="15"/>
      <c r="AB90" s="82" t="str">
        <f>VLOOKUP(H90,[1]Hoja1!A$2:G$445,7,0)</f>
        <v>ENTRENAMIENTO DE LA BRIGADA; DIVULGACIÓN DE PLAN DE EMERGENCIA</v>
      </c>
      <c r="AC90" s="16" t="s">
        <v>1209</v>
      </c>
      <c r="AD90" s="92"/>
    </row>
    <row r="91" spans="1:30" ht="51" x14ac:dyDescent="0.25">
      <c r="A91" s="86"/>
      <c r="B91" s="86"/>
      <c r="C91" s="93" t="s">
        <v>1218</v>
      </c>
      <c r="D91" s="96" t="s">
        <v>1219</v>
      </c>
      <c r="E91" s="99" t="s">
        <v>1029</v>
      </c>
      <c r="F91" s="99" t="s">
        <v>1214</v>
      </c>
      <c r="G91" s="84" t="str">
        <f>VLOOKUP(H91,PELIGROS!A$1:G$445,2,0)</f>
        <v>Bacteria</v>
      </c>
      <c r="H91" s="53" t="s">
        <v>108</v>
      </c>
      <c r="I91" s="53" t="s">
        <v>1370</v>
      </c>
      <c r="J91" s="84" t="str">
        <f>VLOOKUP(H91,[1]Hoja1!A$2:G$445,3,0)</f>
        <v>Infecciones producidas por Bacterianas</v>
      </c>
      <c r="K91" s="61"/>
      <c r="L91" s="84" t="str">
        <f>VLOOKUP(H91,[1]Hoja1!A$2:G$445,4,0)</f>
        <v>Inspecciones planeadas e inspecciones no planeadas, procedimientos de programas de seguridad y salud en el trabajo</v>
      </c>
      <c r="M91" s="84" t="str">
        <f>VLOOKUP(H91,[1]Hoja1!A$2:G$445,5,0)</f>
        <v>Programa de vacunación, bota pantalon, overol, guantes, tapabocas, mascarillas con filtos</v>
      </c>
      <c r="N91" s="83">
        <v>2</v>
      </c>
      <c r="O91" s="55">
        <v>3</v>
      </c>
      <c r="P91" s="55">
        <v>10</v>
      </c>
      <c r="Q91" s="55">
        <f t="shared" si="26"/>
        <v>6</v>
      </c>
      <c r="R91" s="55">
        <f t="shared" si="27"/>
        <v>60</v>
      </c>
      <c r="S91" s="63" t="str">
        <f t="shared" si="28"/>
        <v>M-6</v>
      </c>
      <c r="T91" s="64" t="str">
        <f t="shared" si="25"/>
        <v>III</v>
      </c>
      <c r="U91" s="65" t="str">
        <f t="shared" si="29"/>
        <v>Mejorable</v>
      </c>
      <c r="V91" s="102">
        <v>2</v>
      </c>
      <c r="W91" s="84" t="str">
        <f>VLOOKUP(H91,[1]Hoja1!A$2:G$445,6,0)</f>
        <v xml:space="preserve">Enfermedades Infectocontagiosas
</v>
      </c>
      <c r="X91" s="61"/>
      <c r="Y91" s="61"/>
      <c r="Z91" s="61"/>
      <c r="AA91" s="68"/>
      <c r="AB91" s="84" t="str">
        <f>VLOOKUP(H91,[1]Hoja1!A$2:G$445,7,0)</f>
        <v xml:space="preserve">Riesgo Biológico, Autocuidado y/o Uso y manejo adecuado de E.P.P.
</v>
      </c>
      <c r="AC91" s="116" t="s">
        <v>1258</v>
      </c>
      <c r="AD91" s="93" t="s">
        <v>1201</v>
      </c>
    </row>
    <row r="92" spans="1:30" ht="51" x14ac:dyDescent="0.25">
      <c r="A92" s="86"/>
      <c r="B92" s="86"/>
      <c r="C92" s="94"/>
      <c r="D92" s="97"/>
      <c r="E92" s="100"/>
      <c r="F92" s="100"/>
      <c r="G92" s="84" t="str">
        <f>VLOOKUP(H92,PELIGROS!A$1:G$445,2,0)</f>
        <v>Hongos</v>
      </c>
      <c r="H92" s="53" t="s">
        <v>117</v>
      </c>
      <c r="I92" s="53" t="s">
        <v>1370</v>
      </c>
      <c r="J92" s="84" t="str">
        <f>VLOOKUP(H92,[1]Hoja1!A$2:G$445,3,0)</f>
        <v>Micosis</v>
      </c>
      <c r="K92" s="61"/>
      <c r="L92" s="84" t="str">
        <f>VLOOKUP(H92,[1]Hoja1!A$2:G$445,4,0)</f>
        <v>Inspecciones planeadas e inspecciones no planeadas, procedimientos de programas de seguridad y salud en el trabajo</v>
      </c>
      <c r="M92" s="84" t="str">
        <f>VLOOKUP(H92,[1]Hoja1!A$2:G$445,5,0)</f>
        <v>Programa de vacunación, éxamenes periódicos</v>
      </c>
      <c r="N92" s="61">
        <v>2</v>
      </c>
      <c r="O92" s="62">
        <v>3</v>
      </c>
      <c r="P92" s="62">
        <v>10</v>
      </c>
      <c r="Q92" s="55">
        <f t="shared" si="26"/>
        <v>6</v>
      </c>
      <c r="R92" s="55">
        <f t="shared" si="27"/>
        <v>60</v>
      </c>
      <c r="S92" s="63" t="str">
        <f t="shared" si="28"/>
        <v>M-6</v>
      </c>
      <c r="T92" s="64" t="str">
        <f t="shared" si="25"/>
        <v>III</v>
      </c>
      <c r="U92" s="65" t="str">
        <f t="shared" si="29"/>
        <v>Mejorable</v>
      </c>
      <c r="V92" s="103"/>
      <c r="W92" s="84" t="str">
        <f>VLOOKUP(H92,[1]Hoja1!A$2:G$445,6,0)</f>
        <v>Micosis</v>
      </c>
      <c r="X92" s="61"/>
      <c r="Y92" s="61"/>
      <c r="Z92" s="61"/>
      <c r="AA92" s="68"/>
      <c r="AB92" s="84" t="str">
        <f>VLOOKUP(H92,[1]Hoja1!A$2:G$445,7,0)</f>
        <v xml:space="preserve">Riesgo Biológico, Autocuidado y/o Uso y manejo adecuado de E.P.P.
</v>
      </c>
      <c r="AC92" s="103"/>
      <c r="AD92" s="94"/>
    </row>
    <row r="93" spans="1:30" ht="51" x14ac:dyDescent="0.25">
      <c r="A93" s="86"/>
      <c r="B93" s="86"/>
      <c r="C93" s="94"/>
      <c r="D93" s="97"/>
      <c r="E93" s="100"/>
      <c r="F93" s="100"/>
      <c r="G93" s="84" t="str">
        <f>VLOOKUP(H93,PELIGROS!A$1:G$445,2,0)</f>
        <v>Virus</v>
      </c>
      <c r="H93" s="53" t="s">
        <v>120</v>
      </c>
      <c r="I93" s="53" t="s">
        <v>1370</v>
      </c>
      <c r="J93" s="84" t="str">
        <f>VLOOKUP(H93,[1]Hoja1!A$2:G$445,3,0)</f>
        <v>Infecciones Virales</v>
      </c>
      <c r="K93" s="61"/>
      <c r="L93" s="84" t="str">
        <f>VLOOKUP(H93,[1]Hoja1!A$2:G$445,4,0)</f>
        <v>Inspecciones planeadas e inspecciones no planeadas, procedimientos de programas de seguridad y salud en el trabajo</v>
      </c>
      <c r="M93" s="84" t="str">
        <f>VLOOKUP(H93,[1]Hoja1!A$2:G$445,5,0)</f>
        <v>Programa de vacunación, bota pantalon, overol, guantes, tapabocas, mascarillas con filtos</v>
      </c>
      <c r="N93" s="61">
        <v>2</v>
      </c>
      <c r="O93" s="62">
        <v>3</v>
      </c>
      <c r="P93" s="62">
        <v>10</v>
      </c>
      <c r="Q93" s="55">
        <f t="shared" si="26"/>
        <v>6</v>
      </c>
      <c r="R93" s="55">
        <f t="shared" si="27"/>
        <v>60</v>
      </c>
      <c r="S93" s="63" t="str">
        <f t="shared" si="28"/>
        <v>M-6</v>
      </c>
      <c r="T93" s="64" t="str">
        <f t="shared" si="25"/>
        <v>III</v>
      </c>
      <c r="U93" s="65" t="str">
        <f t="shared" si="29"/>
        <v>Mejorable</v>
      </c>
      <c r="V93" s="103"/>
      <c r="W93" s="84" t="str">
        <f>VLOOKUP(H93,[1]Hoja1!A$2:G$445,6,0)</f>
        <v xml:space="preserve">Enfermedades Infectocontagiosas
</v>
      </c>
      <c r="X93" s="61"/>
      <c r="Y93" s="61"/>
      <c r="Z93" s="61"/>
      <c r="AA93" s="68"/>
      <c r="AB93" s="84" t="str">
        <f>VLOOKUP(H93,[1]Hoja1!A$2:G$445,7,0)</f>
        <v xml:space="preserve">Riesgo Biológico, Autocuidado y/o Uso y manejo adecuado de E.P.P.
</v>
      </c>
      <c r="AC93" s="104"/>
      <c r="AD93" s="94"/>
    </row>
    <row r="94" spans="1:30" ht="51" x14ac:dyDescent="0.25">
      <c r="A94" s="86"/>
      <c r="B94" s="86"/>
      <c r="C94" s="94"/>
      <c r="D94" s="97"/>
      <c r="E94" s="100"/>
      <c r="F94" s="100"/>
      <c r="G94" s="84" t="str">
        <f>VLOOKUP(H94,PELIGROS!A$1:G$445,2,0)</f>
        <v>INFRAROJA, ULTRAVIOLETA, VISIBLE, RADIOFRECUENCIA, MICROONDAS, LASER</v>
      </c>
      <c r="H94" s="53" t="s">
        <v>67</v>
      </c>
      <c r="I94" s="53" t="s">
        <v>1371</v>
      </c>
      <c r="J94" s="84" t="str">
        <f>VLOOKUP(H94,[1]Hoja1!A$2:G$445,3,0)</f>
        <v>CÁNCER, LESIONES DÉRMICAS Y OCULARES</v>
      </c>
      <c r="K94" s="61"/>
      <c r="L94" s="84" t="str">
        <f>VLOOKUP(H94,[1]Hoja1!A$2:G$445,4,0)</f>
        <v>Inspecciones planeadas e inspecciones no planeadas, procedimientos de programas de seguridad y salud en el trabajo</v>
      </c>
      <c r="M94" s="84" t="str">
        <f>VLOOKUP(H94,[1]Hoja1!A$2:G$445,5,0)</f>
        <v>PROGRAMA BLOQUEADOR SOLAR</v>
      </c>
      <c r="N94" s="61">
        <v>2</v>
      </c>
      <c r="O94" s="62">
        <v>3</v>
      </c>
      <c r="P94" s="62">
        <v>10</v>
      </c>
      <c r="Q94" s="55">
        <f t="shared" si="26"/>
        <v>6</v>
      </c>
      <c r="R94" s="55">
        <f t="shared" si="27"/>
        <v>60</v>
      </c>
      <c r="S94" s="63" t="str">
        <f t="shared" si="28"/>
        <v>M-6</v>
      </c>
      <c r="T94" s="64" t="str">
        <f t="shared" si="25"/>
        <v>III</v>
      </c>
      <c r="U94" s="65" t="str">
        <f t="shared" si="29"/>
        <v>Mejorable</v>
      </c>
      <c r="V94" s="103"/>
      <c r="W94" s="84" t="str">
        <f>VLOOKUP(H94,[1]Hoja1!A$2:G$445,6,0)</f>
        <v>CÁNCER</v>
      </c>
      <c r="X94" s="61"/>
      <c r="Y94" s="61"/>
      <c r="Z94" s="61"/>
      <c r="AA94" s="68"/>
      <c r="AB94" s="84" t="str">
        <f>VLOOKUP(H94,[1]Hoja1!A$2:G$445,7,0)</f>
        <v>N/A</v>
      </c>
      <c r="AC94" s="61" t="s">
        <v>1202</v>
      </c>
      <c r="AD94" s="94"/>
    </row>
    <row r="95" spans="1:30" ht="36" customHeight="1" x14ac:dyDescent="0.25">
      <c r="A95" s="86"/>
      <c r="B95" s="86"/>
      <c r="C95" s="94"/>
      <c r="D95" s="97"/>
      <c r="E95" s="100"/>
      <c r="F95" s="100"/>
      <c r="G95" s="84" t="str">
        <f>VLOOKUP(H95,PELIGROS!A$1:G$445,2,0)</f>
        <v>CONCENTRACIÓN EN ACTIVIDADES DE ALTO DESEMPEÑO MENTAL</v>
      </c>
      <c r="H95" s="53" t="s">
        <v>72</v>
      </c>
      <c r="I95" s="53" t="s">
        <v>1372</v>
      </c>
      <c r="J95" s="84" t="str">
        <f>VLOOKUP(H95,[1]Hoja1!A$2:G$445,3,0)</f>
        <v>ESTRÉS, CEFALEA, IRRITABILIDAD</v>
      </c>
      <c r="K95" s="61"/>
      <c r="L95" s="84" t="str">
        <f>VLOOKUP(H95,[1]Hoja1!A$2:G$445,4,0)</f>
        <v>N/A</v>
      </c>
      <c r="M95" s="84" t="str">
        <f>VLOOKUP(H95,[1]Hoja1!A$2:G$445,5,0)</f>
        <v>PVE PSICOSOCIAL</v>
      </c>
      <c r="N95" s="61">
        <v>2</v>
      </c>
      <c r="O95" s="62">
        <v>2</v>
      </c>
      <c r="P95" s="62">
        <v>10</v>
      </c>
      <c r="Q95" s="55">
        <f t="shared" si="26"/>
        <v>4</v>
      </c>
      <c r="R95" s="55">
        <f t="shared" si="27"/>
        <v>40</v>
      </c>
      <c r="S95" s="63" t="str">
        <f t="shared" si="28"/>
        <v>B-4</v>
      </c>
      <c r="T95" s="64" t="str">
        <f t="shared" si="25"/>
        <v>III</v>
      </c>
      <c r="U95" s="65" t="str">
        <f t="shared" si="29"/>
        <v>Mejorable</v>
      </c>
      <c r="V95" s="103"/>
      <c r="W95" s="84" t="str">
        <f>VLOOKUP(H95,[1]Hoja1!A$2:G$445,6,0)</f>
        <v>ESTRÉS</v>
      </c>
      <c r="X95" s="61"/>
      <c r="Y95" s="61"/>
      <c r="Z95" s="61"/>
      <c r="AA95" s="68"/>
      <c r="AB95" s="84" t="str">
        <f>VLOOKUP(H95,[1]Hoja1!A$2:G$445,7,0)</f>
        <v>N/A</v>
      </c>
      <c r="AC95" s="102" t="s">
        <v>1203</v>
      </c>
      <c r="AD95" s="94"/>
    </row>
    <row r="96" spans="1:30" ht="36" customHeight="1" x14ac:dyDescent="0.25">
      <c r="A96" s="86"/>
      <c r="B96" s="86"/>
      <c r="C96" s="94"/>
      <c r="D96" s="97"/>
      <c r="E96" s="100"/>
      <c r="F96" s="100"/>
      <c r="G96" s="84" t="str">
        <f>VLOOKUP(H96,PELIGROS!A$1:G$445,2,0)</f>
        <v>NATURALEZA DE LA TAREA</v>
      </c>
      <c r="H96" s="53" t="s">
        <v>76</v>
      </c>
      <c r="I96" s="53" t="s">
        <v>1372</v>
      </c>
      <c r="J96" s="84" t="str">
        <f>VLOOKUP(H96,[1]Hoja1!A$2:G$445,3,0)</f>
        <v>ESTRÉS,  TRANSTORNOS DEL SUEÑO</v>
      </c>
      <c r="K96" s="61"/>
      <c r="L96" s="84" t="str">
        <f>VLOOKUP(H96,[1]Hoja1!A$2:G$445,4,0)</f>
        <v>N/A</v>
      </c>
      <c r="M96" s="84" t="str">
        <f>VLOOKUP(H96,[1]Hoja1!A$2:G$445,5,0)</f>
        <v>PVE PSICOSOCIAL</v>
      </c>
      <c r="N96" s="61">
        <v>2</v>
      </c>
      <c r="O96" s="62">
        <v>2</v>
      </c>
      <c r="P96" s="62">
        <v>10</v>
      </c>
      <c r="Q96" s="55">
        <f t="shared" si="26"/>
        <v>4</v>
      </c>
      <c r="R96" s="55">
        <f t="shared" si="27"/>
        <v>40</v>
      </c>
      <c r="S96" s="63" t="str">
        <f t="shared" si="28"/>
        <v>B-4</v>
      </c>
      <c r="T96" s="64" t="str">
        <f t="shared" si="25"/>
        <v>III</v>
      </c>
      <c r="U96" s="65" t="str">
        <f t="shared" si="29"/>
        <v>Mejorable</v>
      </c>
      <c r="V96" s="103"/>
      <c r="W96" s="84" t="str">
        <f>VLOOKUP(H96,[1]Hoja1!A$2:G$445,6,0)</f>
        <v>ESTRÉS</v>
      </c>
      <c r="X96" s="61"/>
      <c r="Y96" s="61"/>
      <c r="Z96" s="61"/>
      <c r="AA96" s="68"/>
      <c r="AB96" s="84" t="str">
        <f>VLOOKUP(H96,[1]Hoja1!A$2:G$445,7,0)</f>
        <v>N/A</v>
      </c>
      <c r="AC96" s="104"/>
      <c r="AD96" s="94"/>
    </row>
    <row r="97" spans="1:30" ht="96.75" customHeight="1" x14ac:dyDescent="0.25">
      <c r="A97" s="86"/>
      <c r="B97" s="86"/>
      <c r="C97" s="94"/>
      <c r="D97" s="97"/>
      <c r="E97" s="100"/>
      <c r="F97" s="100"/>
      <c r="G97" s="84" t="str">
        <f>VLOOKUP(H97,PELIGROS!A$1:G$445,2,0)</f>
        <v>Forzadas, Prolongadas</v>
      </c>
      <c r="H97" s="53" t="s">
        <v>40</v>
      </c>
      <c r="I97" s="53" t="s">
        <v>1373</v>
      </c>
      <c r="J97" s="84" t="str">
        <f>VLOOKUP(H97,[1]Hoja1!A$2:G$445,3,0)</f>
        <v xml:space="preserve">Lesiones osteomusculares, lesiones osteoarticulares
</v>
      </c>
      <c r="K97" s="61"/>
      <c r="L97" s="84" t="str">
        <f>VLOOKUP(H97,[1]Hoja1!A$2:G$445,4,0)</f>
        <v>Inspecciones planeadas e inspecciones no planeadas, procedimientos de programas de seguridad y salud en el trabajo</v>
      </c>
      <c r="M97" s="84" t="str">
        <f>VLOOKUP(H97,[1]Hoja1!A$2:G$445,5,0)</f>
        <v>PVE Biomecánico, programa pausas activas, exámenes periódicos, recomendaciones, control de posturas</v>
      </c>
      <c r="N97" s="61">
        <v>2</v>
      </c>
      <c r="O97" s="62">
        <v>3</v>
      </c>
      <c r="P97" s="62">
        <v>25</v>
      </c>
      <c r="Q97" s="55">
        <f t="shared" si="26"/>
        <v>6</v>
      </c>
      <c r="R97" s="55">
        <f t="shared" si="27"/>
        <v>150</v>
      </c>
      <c r="S97" s="63" t="str">
        <f t="shared" si="28"/>
        <v>M-6</v>
      </c>
      <c r="T97" s="64" t="str">
        <f t="shared" si="25"/>
        <v>II</v>
      </c>
      <c r="U97" s="65" t="str">
        <f t="shared" si="29"/>
        <v>No Aceptable o Aceptable Con Control Especifico</v>
      </c>
      <c r="V97" s="103"/>
      <c r="W97" s="84" t="str">
        <f>VLOOKUP(H97,[1]Hoja1!A$2:G$445,6,0)</f>
        <v>Enfermedades Osteomusculares</v>
      </c>
      <c r="X97" s="61"/>
      <c r="Y97" s="61"/>
      <c r="Z97" s="61"/>
      <c r="AA97" s="68"/>
      <c r="AB97" s="84" t="str">
        <f>VLOOKUP(H97,[1]Hoja1!A$2:G$445,7,0)</f>
        <v>Prevención en lesiones osteomusculares, líderes de pausas activas</v>
      </c>
      <c r="AC97" s="61" t="s">
        <v>1225</v>
      </c>
      <c r="AD97" s="94"/>
    </row>
    <row r="98" spans="1:30" ht="41.25" customHeight="1" x14ac:dyDescent="0.25">
      <c r="A98" s="86"/>
      <c r="B98" s="86"/>
      <c r="C98" s="94"/>
      <c r="D98" s="97"/>
      <c r="E98" s="100"/>
      <c r="F98" s="100"/>
      <c r="G98" s="84" t="str">
        <f>VLOOKUP(H98,PELIGROS!A$1:G$445,2,0)</f>
        <v>Movimientos repetitivos, Miembros Superiores</v>
      </c>
      <c r="H98" s="53" t="s">
        <v>47</v>
      </c>
      <c r="I98" s="53" t="s">
        <v>1373</v>
      </c>
      <c r="J98" s="84" t="str">
        <f>VLOOKUP(H98,[1]Hoja1!A$2:G$445,3,0)</f>
        <v>Lesiones Musculoesqueléticas</v>
      </c>
      <c r="K98" s="61"/>
      <c r="L98" s="84" t="str">
        <f>VLOOKUP(H98,[1]Hoja1!A$2:G$445,4,0)</f>
        <v>N/A</v>
      </c>
      <c r="M98" s="84" t="str">
        <f>VLOOKUP(H98,[1]Hoja1!A$2:G$445,5,0)</f>
        <v>PVE BIomécanico, programa pausas activas, examenes periódicos, recomendaicones, control de posturas</v>
      </c>
      <c r="N98" s="61">
        <v>2</v>
      </c>
      <c r="O98" s="62">
        <v>2</v>
      </c>
      <c r="P98" s="62">
        <v>25</v>
      </c>
      <c r="Q98" s="55">
        <f t="shared" si="26"/>
        <v>4</v>
      </c>
      <c r="R98" s="55">
        <f t="shared" si="27"/>
        <v>100</v>
      </c>
      <c r="S98" s="63" t="str">
        <f t="shared" si="28"/>
        <v>B-4</v>
      </c>
      <c r="T98" s="64" t="str">
        <f t="shared" si="25"/>
        <v>III</v>
      </c>
      <c r="U98" s="65" t="str">
        <f t="shared" si="29"/>
        <v>Mejorable</v>
      </c>
      <c r="V98" s="103"/>
      <c r="W98" s="84" t="str">
        <f>VLOOKUP(H98,[1]Hoja1!A$2:G$445,6,0)</f>
        <v>Enfermedades musculoesqueleticas</v>
      </c>
      <c r="X98" s="61"/>
      <c r="Y98" s="61"/>
      <c r="Z98" s="61"/>
      <c r="AA98" s="68"/>
      <c r="AB98" s="84" t="str">
        <f>VLOOKUP(H98,[1]Hoja1!A$2:G$445,7,0)</f>
        <v>Prevención en lesiones osteomusculares, líderes de pausas activas</v>
      </c>
      <c r="AC98" s="61" t="s">
        <v>1233</v>
      </c>
      <c r="AD98" s="94"/>
    </row>
    <row r="99" spans="1:30" ht="51" x14ac:dyDescent="0.25">
      <c r="A99" s="86"/>
      <c r="B99" s="86"/>
      <c r="C99" s="94"/>
      <c r="D99" s="97"/>
      <c r="E99" s="100"/>
      <c r="F99" s="100"/>
      <c r="G99" s="84" t="str">
        <f>VLOOKUP(H99,PELIGROS!A$1:G$445,2,0)</f>
        <v>Atropellamiento, Envestir</v>
      </c>
      <c r="H99" s="53" t="s">
        <v>1187</v>
      </c>
      <c r="I99" s="53" t="s">
        <v>1374</v>
      </c>
      <c r="J99" s="84" t="str">
        <f>VLOOKUP(H99,[1]Hoja1!A$2:G$445,3,0)</f>
        <v>Lesiones, pérdidas materiales, muerte</v>
      </c>
      <c r="K99" s="61"/>
      <c r="L99" s="84" t="str">
        <f>VLOOKUP(H99,[1]Hoja1!A$2:G$445,4,0)</f>
        <v>Inspecciones planeadas e inspecciones no planeadas, procedimientos de programas de seguridad y salud en el trabajo</v>
      </c>
      <c r="M99" s="84" t="str">
        <f>VLOOKUP(H99,[1]Hoja1!A$2:G$445,5,0)</f>
        <v>Programa de seguridad vial, señalización</v>
      </c>
      <c r="N99" s="61">
        <v>2</v>
      </c>
      <c r="O99" s="62">
        <v>3</v>
      </c>
      <c r="P99" s="62">
        <v>60</v>
      </c>
      <c r="Q99" s="55">
        <f t="shared" si="26"/>
        <v>6</v>
      </c>
      <c r="R99" s="55">
        <f t="shared" si="27"/>
        <v>360</v>
      </c>
      <c r="S99" s="63" t="str">
        <f t="shared" si="28"/>
        <v>M-6</v>
      </c>
      <c r="T99" s="64" t="str">
        <f t="shared" si="25"/>
        <v>II</v>
      </c>
      <c r="U99" s="65" t="str">
        <f t="shared" si="29"/>
        <v>No Aceptable o Aceptable Con Control Especifico</v>
      </c>
      <c r="V99" s="103"/>
      <c r="W99" s="84" t="str">
        <f>VLOOKUP(H99,[1]Hoja1!A$2:G$445,6,0)</f>
        <v>Muerte</v>
      </c>
      <c r="X99" s="61"/>
      <c r="Y99" s="61"/>
      <c r="Z99" s="61"/>
      <c r="AA99" s="68"/>
      <c r="AB99" s="84" t="str">
        <f>VLOOKUP(H99,[1]Hoja1!A$2:G$445,7,0)</f>
        <v>Seguridad vial y manejo defensivo, aseguramiento de áreas de trabajo</v>
      </c>
      <c r="AC99" s="61" t="s">
        <v>1205</v>
      </c>
      <c r="AD99" s="94"/>
    </row>
    <row r="100" spans="1:30" ht="89.25" x14ac:dyDescent="0.25">
      <c r="A100" s="86"/>
      <c r="B100" s="86"/>
      <c r="C100" s="94"/>
      <c r="D100" s="97"/>
      <c r="E100" s="100"/>
      <c r="F100" s="100"/>
      <c r="G100" s="84" t="str">
        <f>VLOOKUP(H100,PELIGROS!A$1:G$445,2,0)</f>
        <v>MANTENIMIENTO DE PUENTE GRUAS, LIMPIEZA DE CANALES, MANTENIMIENTO DE INSTALACIONES LOCATIVAS, MANTENIMIENTO Y REPARACIÓN DE POZOS</v>
      </c>
      <c r="H100" s="53" t="s">
        <v>624</v>
      </c>
      <c r="I100" s="53" t="s">
        <v>1374</v>
      </c>
      <c r="J100" s="84" t="str">
        <f>VLOOKUP(H100,[1]Hoja1!A$2:G$445,3,0)</f>
        <v>LESIONES, FRACTURAS, MUERTE</v>
      </c>
      <c r="K100" s="61"/>
      <c r="L100" s="84" t="str">
        <f>VLOOKUP(H100,[1]Hoja1!A$2:G$445,4,0)</f>
        <v>Inspecciones planeadas e inspecciones no planeadas, procedimientos de programas de seguridad y salud en el trabajo</v>
      </c>
      <c r="M100" s="84" t="str">
        <f>VLOOKUP(H100,[1]Hoja1!A$2:G$445,5,0)</f>
        <v>EPP</v>
      </c>
      <c r="N100" s="61">
        <v>2</v>
      </c>
      <c r="O100" s="62">
        <v>2</v>
      </c>
      <c r="P100" s="62">
        <v>100</v>
      </c>
      <c r="Q100" s="55">
        <f t="shared" ref="Q100" si="35">N100*O100</f>
        <v>4</v>
      </c>
      <c r="R100" s="55">
        <f t="shared" ref="R100" si="36">P100*Q100</f>
        <v>400</v>
      </c>
      <c r="S100" s="63" t="str">
        <f t="shared" ref="S100" si="37">IF(Q100=40,"MA-40",IF(Q100=30,"MA-30",IF(Q100=20,"A-20",IF(Q100=10,"A-10",IF(Q100=24,"MA-24",IF(Q100=18,"A-18",IF(Q100=12,"A-12",IF(Q100=6,"M-6",IF(Q100=8,"M-8",IF(Q100=6,"M-6",IF(Q100=4,"B-4",IF(Q100=2,"B-2",))))))))))))</f>
        <v>B-4</v>
      </c>
      <c r="T100" s="64" t="str">
        <f t="shared" ref="T100" si="38">IF(R100&lt;=20,"IV",IF(R100&lt;=120,"III",IF(R100&lt;=500,"II",IF(R100&lt;=4000,"I"))))</f>
        <v>II</v>
      </c>
      <c r="U100" s="65" t="str">
        <f t="shared" ref="U100" si="39">IF(T100=0,"",IF(T100="IV","Aceptable",IF(T100="III","Mejorable",IF(T100="II","No Aceptable o Aceptable Con Control Especifico",IF(T100="I","No Aceptable","")))))</f>
        <v>No Aceptable o Aceptable Con Control Especifico</v>
      </c>
      <c r="V100" s="103"/>
      <c r="W100" s="84" t="str">
        <f>VLOOKUP(H100,[1]Hoja1!A$2:G$445,6,0)</f>
        <v>MUERTE</v>
      </c>
      <c r="X100" s="61"/>
      <c r="Y100" s="61"/>
      <c r="Z100" s="61"/>
      <c r="AA100" s="68"/>
      <c r="AB100" s="84" t="str">
        <f>VLOOKUP(H100,[1]Hoja1!A$2:G$445,7,0)</f>
        <v>CERTIFICACIÓN Y/O ENTRENAMIENTO EN TRABAJO SEGURO EN ALTURAS; DILGENCIAMIENTO DE PERMISO DE TRABAJO; USO Y MANEJO ADECUADO DE E.P.P.; ARME Y DESARME DE ANDAMIOS</v>
      </c>
      <c r="AC100" s="61"/>
      <c r="AD100" s="94"/>
    </row>
    <row r="101" spans="1:30" ht="66.75" customHeight="1" x14ac:dyDescent="0.25">
      <c r="A101" s="86"/>
      <c r="B101" s="86"/>
      <c r="C101" s="94"/>
      <c r="D101" s="97"/>
      <c r="E101" s="100"/>
      <c r="F101" s="100"/>
      <c r="G101" s="84" t="str">
        <f>VLOOKUP(H101,PELIGROS!A$1:G$445,2,0)</f>
        <v>Atraco, golpiza, atentados y secuestrados</v>
      </c>
      <c r="H101" s="53" t="s">
        <v>57</v>
      </c>
      <c r="I101" s="53" t="s">
        <v>1374</v>
      </c>
      <c r="J101" s="84" t="str">
        <f>VLOOKUP(H101,[1]Hoja1!A$2:G$445,3,0)</f>
        <v>Estrés, golpes, Secuestros</v>
      </c>
      <c r="K101" s="61"/>
      <c r="L101" s="84" t="str">
        <f>VLOOKUP(H101,[1]Hoja1!A$2:G$445,4,0)</f>
        <v>Inspecciones planeadas e inspecciones no planeadas, procedimientos de programas de seguridad y salud en el trabajo</v>
      </c>
      <c r="M101" s="84" t="str">
        <f>VLOOKUP(H101,[1]Hoja1!A$2:G$445,5,0)</f>
        <v xml:space="preserve">Uniformes Corporativos, Caquetas corporativas, Carnetización
</v>
      </c>
      <c r="N101" s="61">
        <v>2</v>
      </c>
      <c r="O101" s="62">
        <v>3</v>
      </c>
      <c r="P101" s="62">
        <v>60</v>
      </c>
      <c r="Q101" s="55">
        <f t="shared" si="26"/>
        <v>6</v>
      </c>
      <c r="R101" s="55">
        <f t="shared" si="27"/>
        <v>360</v>
      </c>
      <c r="S101" s="63" t="str">
        <f t="shared" si="28"/>
        <v>M-6</v>
      </c>
      <c r="T101" s="64" t="str">
        <f t="shared" si="25"/>
        <v>II</v>
      </c>
      <c r="U101" s="65" t="str">
        <f t="shared" si="29"/>
        <v>No Aceptable o Aceptable Con Control Especifico</v>
      </c>
      <c r="V101" s="103"/>
      <c r="W101" s="84" t="str">
        <f>VLOOKUP(H101,[1]Hoja1!A$2:G$445,6,0)</f>
        <v>Secuestros</v>
      </c>
      <c r="X101" s="61"/>
      <c r="Y101" s="61"/>
      <c r="Z101" s="61"/>
      <c r="AA101" s="68"/>
      <c r="AB101" s="84" t="str">
        <f>VLOOKUP(H101,[1]Hoja1!A$2:G$445,7,0)</f>
        <v>N/A</v>
      </c>
      <c r="AC101" s="61" t="s">
        <v>1207</v>
      </c>
      <c r="AD101" s="94"/>
    </row>
    <row r="102" spans="1:30" ht="51.75" thickBot="1" x14ac:dyDescent="0.3">
      <c r="A102" s="87"/>
      <c r="B102" s="87"/>
      <c r="C102" s="95"/>
      <c r="D102" s="98"/>
      <c r="E102" s="101"/>
      <c r="F102" s="101"/>
      <c r="G102" s="84" t="str">
        <f>VLOOKUP(H102,PELIGROS!A$1:G$445,2,0)</f>
        <v>SISMOS, INCENDIOS, INUNDACIONES, TERREMOTOS, VENDAVALES, DERRUMBE</v>
      </c>
      <c r="H102" s="53" t="s">
        <v>62</v>
      </c>
      <c r="I102" s="53" t="s">
        <v>1375</v>
      </c>
      <c r="J102" s="84" t="str">
        <f>VLOOKUP(H102,[1]Hoja1!A$2:G$445,3,0)</f>
        <v>SISMOS, INCENDIOS, INUNDACIONES, TERREMOTOS, VENDAVALES</v>
      </c>
      <c r="K102" s="61"/>
      <c r="L102" s="84" t="str">
        <f>VLOOKUP(H102,[1]Hoja1!A$2:G$445,4,0)</f>
        <v>Inspecciones planeadas e inspecciones no planeadas, procedimientos de programas de seguridad y salud en el trabajo</v>
      </c>
      <c r="M102" s="84" t="str">
        <f>VLOOKUP(H102,[1]Hoja1!A$2:G$445,5,0)</f>
        <v>BRIGADAS DE EMERGENCIAS</v>
      </c>
      <c r="N102" s="61">
        <v>2</v>
      </c>
      <c r="O102" s="62">
        <v>1</v>
      </c>
      <c r="P102" s="62">
        <v>100</v>
      </c>
      <c r="Q102" s="55">
        <f t="shared" si="26"/>
        <v>2</v>
      </c>
      <c r="R102" s="55">
        <f t="shared" si="27"/>
        <v>200</v>
      </c>
      <c r="S102" s="63" t="str">
        <f t="shared" si="28"/>
        <v>B-2</v>
      </c>
      <c r="T102" s="64" t="str">
        <f t="shared" si="25"/>
        <v>II</v>
      </c>
      <c r="U102" s="65" t="str">
        <f t="shared" si="29"/>
        <v>No Aceptable o Aceptable Con Control Especifico</v>
      </c>
      <c r="V102" s="104"/>
      <c r="W102" s="84" t="str">
        <f>VLOOKUP(H102,[1]Hoja1!A$2:G$445,6,0)</f>
        <v>MUERTE</v>
      </c>
      <c r="X102" s="61"/>
      <c r="Y102" s="61"/>
      <c r="Z102" s="61"/>
      <c r="AA102" s="68"/>
      <c r="AB102" s="84" t="str">
        <f>VLOOKUP(H102,[1]Hoja1!A$2:G$445,7,0)</f>
        <v>ENTRENAMIENTO DE LA BRIGADA; DIVULGACIÓN DE PLAN DE EMERGENCIA</v>
      </c>
      <c r="AC102" s="61" t="s">
        <v>1209</v>
      </c>
      <c r="AD102" s="106"/>
    </row>
    <row r="104" spans="1:30" ht="13.5" thickBot="1" x14ac:dyDescent="0.3"/>
    <row r="105" spans="1:30" ht="15.75" customHeight="1" thickBot="1" x14ac:dyDescent="0.3">
      <c r="A105" s="138" t="s">
        <v>1193</v>
      </c>
      <c r="B105" s="138"/>
      <c r="C105" s="138"/>
      <c r="D105" s="138"/>
      <c r="E105" s="138"/>
      <c r="F105" s="138"/>
      <c r="G105" s="138"/>
    </row>
    <row r="106" spans="1:30" ht="15.75" customHeight="1" thickBot="1" x14ac:dyDescent="0.3">
      <c r="A106" s="130" t="s">
        <v>1194</v>
      </c>
      <c r="B106" s="130"/>
      <c r="C106" s="130"/>
      <c r="D106" s="139" t="s">
        <v>1195</v>
      </c>
      <c r="E106" s="139"/>
      <c r="F106" s="139"/>
      <c r="G106" s="139"/>
    </row>
    <row r="107" spans="1:30" ht="15.75" customHeight="1" x14ac:dyDescent="0.25">
      <c r="A107" s="154" t="s">
        <v>1222</v>
      </c>
      <c r="B107" s="155"/>
      <c r="C107" s="156"/>
      <c r="D107" s="157" t="s">
        <v>1257</v>
      </c>
      <c r="E107" s="157"/>
      <c r="F107" s="157"/>
      <c r="G107" s="157"/>
    </row>
    <row r="108" spans="1:30" ht="15.75" customHeight="1" x14ac:dyDescent="0.25">
      <c r="A108" s="154" t="s">
        <v>1222</v>
      </c>
      <c r="B108" s="155"/>
      <c r="C108" s="156"/>
      <c r="D108" s="157" t="s">
        <v>1259</v>
      </c>
      <c r="E108" s="157"/>
      <c r="F108" s="157"/>
      <c r="G108" s="157"/>
    </row>
    <row r="109" spans="1:30" ht="15" customHeight="1" x14ac:dyDescent="0.25">
      <c r="A109" s="124" t="s">
        <v>1400</v>
      </c>
      <c r="B109" s="125"/>
      <c r="C109" s="126"/>
      <c r="D109" s="137" t="s">
        <v>1292</v>
      </c>
      <c r="E109" s="137"/>
      <c r="F109" s="137"/>
      <c r="G109" s="137"/>
    </row>
    <row r="110" spans="1:30" ht="15" customHeight="1" x14ac:dyDescent="0.25">
      <c r="A110" s="154" t="s">
        <v>1222</v>
      </c>
      <c r="B110" s="155"/>
      <c r="C110" s="156"/>
      <c r="D110" s="157" t="s">
        <v>1294</v>
      </c>
      <c r="E110" s="157"/>
      <c r="F110" s="157"/>
      <c r="G110" s="157"/>
    </row>
    <row r="111" spans="1:30" ht="15" customHeight="1" x14ac:dyDescent="0.25">
      <c r="A111" s="154" t="s">
        <v>1222</v>
      </c>
      <c r="B111" s="155"/>
      <c r="C111" s="156"/>
      <c r="D111" s="157" t="s">
        <v>1295</v>
      </c>
      <c r="E111" s="157"/>
      <c r="F111" s="157"/>
      <c r="G111" s="157"/>
    </row>
    <row r="112" spans="1:30" ht="15" customHeight="1" x14ac:dyDescent="0.25">
      <c r="A112" s="124" t="s">
        <v>1400</v>
      </c>
      <c r="B112" s="125"/>
      <c r="C112" s="126"/>
      <c r="D112" s="137" t="s">
        <v>1296</v>
      </c>
      <c r="E112" s="137"/>
      <c r="F112" s="137"/>
      <c r="G112" s="137"/>
    </row>
    <row r="113" spans="1:7" ht="15" customHeight="1" x14ac:dyDescent="0.25">
      <c r="A113" s="154" t="s">
        <v>1222</v>
      </c>
      <c r="B113" s="155"/>
      <c r="C113" s="156"/>
      <c r="D113" s="157" t="s">
        <v>1266</v>
      </c>
      <c r="E113" s="157"/>
      <c r="F113" s="157"/>
      <c r="G113" s="157"/>
    </row>
    <row r="114" spans="1:7" ht="15" customHeight="1" x14ac:dyDescent="0.25">
      <c r="A114" s="154" t="s">
        <v>1222</v>
      </c>
      <c r="B114" s="155"/>
      <c r="C114" s="156"/>
      <c r="D114" s="157" t="s">
        <v>1301</v>
      </c>
      <c r="E114" s="157"/>
      <c r="F114" s="157"/>
      <c r="G114" s="157"/>
    </row>
    <row r="115" spans="1:7" ht="15.75" customHeight="1" x14ac:dyDescent="0.25">
      <c r="A115" s="124" t="s">
        <v>1400</v>
      </c>
      <c r="B115" s="125"/>
      <c r="C115" s="126"/>
      <c r="D115" s="137" t="s">
        <v>1302</v>
      </c>
      <c r="E115" s="137"/>
      <c r="F115" s="137"/>
      <c r="G115" s="137"/>
    </row>
    <row r="116" spans="1:7" ht="15" customHeight="1" x14ac:dyDescent="0.25">
      <c r="A116" s="154" t="s">
        <v>1222</v>
      </c>
      <c r="B116" s="155"/>
      <c r="C116" s="156"/>
      <c r="D116" s="157" t="s">
        <v>1305</v>
      </c>
      <c r="E116" s="157"/>
      <c r="F116" s="157"/>
      <c r="G116" s="157"/>
    </row>
    <row r="117" spans="1:7" ht="15" customHeight="1" x14ac:dyDescent="0.25">
      <c r="A117" s="154" t="s">
        <v>1222</v>
      </c>
      <c r="B117" s="155"/>
      <c r="C117" s="156"/>
      <c r="D117" s="157" t="s">
        <v>1304</v>
      </c>
      <c r="E117" s="157"/>
      <c r="F117" s="157"/>
      <c r="G117" s="157"/>
    </row>
    <row r="118" spans="1:7" ht="15" customHeight="1" x14ac:dyDescent="0.25">
      <c r="A118" s="124" t="s">
        <v>1400</v>
      </c>
      <c r="B118" s="125"/>
      <c r="C118" s="126"/>
      <c r="D118" s="137" t="s">
        <v>1306</v>
      </c>
      <c r="E118" s="137"/>
      <c r="F118" s="137"/>
      <c r="G118" s="137"/>
    </row>
    <row r="119" spans="1:7" ht="15.75" customHeight="1" x14ac:dyDescent="0.25">
      <c r="A119" s="154" t="s">
        <v>1222</v>
      </c>
      <c r="B119" s="155"/>
      <c r="C119" s="156"/>
      <c r="D119" s="157" t="s">
        <v>1307</v>
      </c>
      <c r="E119" s="157"/>
      <c r="F119" s="157"/>
      <c r="G119" s="157"/>
    </row>
    <row r="120" spans="1:7" ht="15.75" customHeight="1" x14ac:dyDescent="0.25">
      <c r="A120" s="154" t="s">
        <v>1222</v>
      </c>
      <c r="B120" s="155"/>
      <c r="C120" s="156"/>
      <c r="D120" s="157" t="s">
        <v>1309</v>
      </c>
      <c r="E120" s="157"/>
      <c r="F120" s="157"/>
      <c r="G120" s="157"/>
    </row>
    <row r="121" spans="1:7" ht="15.75" customHeight="1" x14ac:dyDescent="0.25">
      <c r="A121" s="154" t="s">
        <v>1222</v>
      </c>
      <c r="B121" s="155"/>
      <c r="C121" s="156"/>
      <c r="D121" s="157" t="s">
        <v>1310</v>
      </c>
      <c r="E121" s="157"/>
      <c r="F121" s="157"/>
      <c r="G121" s="157"/>
    </row>
    <row r="122" spans="1:7" ht="15.75" customHeight="1" x14ac:dyDescent="0.25">
      <c r="A122" s="124" t="s">
        <v>1400</v>
      </c>
      <c r="B122" s="125"/>
      <c r="C122" s="126"/>
      <c r="D122" s="137" t="s">
        <v>1311</v>
      </c>
      <c r="E122" s="137"/>
      <c r="F122" s="137"/>
      <c r="G122" s="137"/>
    </row>
    <row r="123" spans="1:7" ht="15.75" customHeight="1" x14ac:dyDescent="0.25">
      <c r="A123" s="154" t="s">
        <v>1222</v>
      </c>
      <c r="B123" s="155"/>
      <c r="C123" s="156"/>
      <c r="D123" s="157" t="s">
        <v>1277</v>
      </c>
      <c r="E123" s="157"/>
      <c r="F123" s="157"/>
      <c r="G123" s="157"/>
    </row>
    <row r="124" spans="1:7" ht="15.75" customHeight="1" x14ac:dyDescent="0.25">
      <c r="A124" s="154" t="s">
        <v>1222</v>
      </c>
      <c r="B124" s="155"/>
      <c r="C124" s="156"/>
      <c r="D124" s="157" t="s">
        <v>1313</v>
      </c>
      <c r="E124" s="157"/>
      <c r="F124" s="157"/>
      <c r="G124" s="157"/>
    </row>
    <row r="125" spans="1:7" ht="15.75" customHeight="1" x14ac:dyDescent="0.25">
      <c r="A125" s="124" t="s">
        <v>1400</v>
      </c>
      <c r="B125" s="125"/>
      <c r="C125" s="126"/>
      <c r="D125" s="157" t="s">
        <v>1314</v>
      </c>
      <c r="E125" s="157"/>
      <c r="F125" s="157"/>
      <c r="G125" s="157"/>
    </row>
    <row r="126" spans="1:7" ht="15.75" customHeight="1" x14ac:dyDescent="0.25">
      <c r="A126" s="154" t="s">
        <v>1222</v>
      </c>
      <c r="B126" s="155"/>
      <c r="C126" s="156"/>
      <c r="D126" s="157" t="s">
        <v>1280</v>
      </c>
      <c r="E126" s="157"/>
      <c r="F126" s="157"/>
      <c r="G126" s="157"/>
    </row>
    <row r="127" spans="1:7" ht="15.75" customHeight="1" x14ac:dyDescent="0.25">
      <c r="A127" s="154" t="s">
        <v>1222</v>
      </c>
      <c r="B127" s="155"/>
      <c r="C127" s="156"/>
      <c r="D127" s="157" t="s">
        <v>1281</v>
      </c>
      <c r="E127" s="157"/>
      <c r="F127" s="157"/>
      <c r="G127" s="157"/>
    </row>
    <row r="128" spans="1:7" ht="15.75" customHeight="1" x14ac:dyDescent="0.25">
      <c r="A128" s="124" t="s">
        <v>1400</v>
      </c>
      <c r="B128" s="125"/>
      <c r="C128" s="126"/>
      <c r="D128" s="157" t="s">
        <v>1315</v>
      </c>
      <c r="E128" s="157"/>
      <c r="F128" s="157"/>
      <c r="G128" s="157"/>
    </row>
    <row r="129" spans="1:7" ht="15.75" customHeight="1" x14ac:dyDescent="0.25">
      <c r="A129" s="154" t="s">
        <v>1376</v>
      </c>
      <c r="B129" s="122"/>
      <c r="C129" s="123"/>
      <c r="D129" s="137" t="s">
        <v>1390</v>
      </c>
      <c r="E129" s="137"/>
      <c r="F129" s="137"/>
      <c r="G129" s="137"/>
    </row>
    <row r="130" spans="1:7" ht="15.75" customHeight="1" x14ac:dyDescent="0.25">
      <c r="A130" s="154" t="s">
        <v>1376</v>
      </c>
      <c r="B130" s="122"/>
      <c r="C130" s="123"/>
      <c r="D130" s="137" t="s">
        <v>1391</v>
      </c>
      <c r="E130" s="137"/>
      <c r="F130" s="137"/>
      <c r="G130" s="137"/>
    </row>
    <row r="131" spans="1:7" ht="15.75" customHeight="1" x14ac:dyDescent="0.25">
      <c r="A131" s="154" t="s">
        <v>1376</v>
      </c>
      <c r="B131" s="122"/>
      <c r="C131" s="123"/>
      <c r="D131" s="137" t="s">
        <v>1392</v>
      </c>
      <c r="E131" s="137"/>
      <c r="F131" s="137"/>
      <c r="G131" s="137"/>
    </row>
    <row r="132" spans="1:7" ht="15.75" customHeight="1" x14ac:dyDescent="0.25">
      <c r="A132" s="154" t="s">
        <v>1376</v>
      </c>
      <c r="B132" s="122"/>
      <c r="C132" s="123"/>
      <c r="D132" s="137" t="s">
        <v>1388</v>
      </c>
      <c r="E132" s="137"/>
      <c r="F132" s="137"/>
      <c r="G132" s="137"/>
    </row>
    <row r="133" spans="1:7" ht="15.75" customHeight="1" x14ac:dyDescent="0.25">
      <c r="A133" s="154" t="s">
        <v>1376</v>
      </c>
      <c r="B133" s="122"/>
      <c r="C133" s="123"/>
      <c r="D133" s="137" t="s">
        <v>1389</v>
      </c>
      <c r="E133" s="137"/>
      <c r="F133" s="137"/>
      <c r="G133" s="137"/>
    </row>
    <row r="134" spans="1:7" ht="15.75" customHeight="1" x14ac:dyDescent="0.25">
      <c r="A134" s="154" t="s">
        <v>1376</v>
      </c>
      <c r="B134" s="122"/>
      <c r="C134" s="123"/>
      <c r="D134" s="137" t="s">
        <v>1393</v>
      </c>
      <c r="E134" s="137"/>
      <c r="F134" s="137"/>
      <c r="G134" s="137"/>
    </row>
    <row r="135" spans="1:7" ht="15.75" customHeight="1" x14ac:dyDescent="0.25">
      <c r="A135" s="124" t="s">
        <v>1383</v>
      </c>
      <c r="B135" s="125"/>
      <c r="C135" s="126"/>
      <c r="D135" s="137" t="s">
        <v>1384</v>
      </c>
      <c r="E135" s="137"/>
      <c r="F135" s="137"/>
      <c r="G135" s="137"/>
    </row>
    <row r="136" spans="1:7" ht="15.75" customHeight="1" thickBot="1" x14ac:dyDescent="0.3">
      <c r="A136" s="159"/>
      <c r="B136" s="160"/>
      <c r="C136" s="161"/>
      <c r="D136" s="159"/>
      <c r="E136" s="160"/>
      <c r="F136" s="160"/>
      <c r="G136" s="161"/>
    </row>
  </sheetData>
  <mergeCells count="129">
    <mergeCell ref="V37:V51"/>
    <mergeCell ref="AC37:AC39"/>
    <mergeCell ref="AD37:AD51"/>
    <mergeCell ref="A115:C115"/>
    <mergeCell ref="D115:G115"/>
    <mergeCell ref="C37:C51"/>
    <mergeCell ref="D37:D51"/>
    <mergeCell ref="E37:E51"/>
    <mergeCell ref="F37:F51"/>
    <mergeCell ref="A112:C112"/>
    <mergeCell ref="D112:G112"/>
    <mergeCell ref="A113:C113"/>
    <mergeCell ref="D113:G113"/>
    <mergeCell ref="A114:C114"/>
    <mergeCell ref="D114:G114"/>
    <mergeCell ref="A105:G105"/>
    <mergeCell ref="A11:A102"/>
    <mergeCell ref="B11:B102"/>
    <mergeCell ref="C11:C24"/>
    <mergeCell ref="D11:D24"/>
    <mergeCell ref="E11:E24"/>
    <mergeCell ref="F11:F24"/>
    <mergeCell ref="V11:V24"/>
    <mergeCell ref="AC11:AC13"/>
    <mergeCell ref="AD11:AD24"/>
    <mergeCell ref="AC16:AC17"/>
    <mergeCell ref="C25:C36"/>
    <mergeCell ref="D25:D36"/>
    <mergeCell ref="E25:E36"/>
    <mergeCell ref="F25:F36"/>
    <mergeCell ref="V25:V36"/>
    <mergeCell ref="AC25:AC26"/>
    <mergeCell ref="AD25:AD36"/>
    <mergeCell ref="K8:M9"/>
    <mergeCell ref="N8:T9"/>
    <mergeCell ref="U8:U9"/>
    <mergeCell ref="V8:W9"/>
    <mergeCell ref="X8:AD9"/>
    <mergeCell ref="E5:G5"/>
    <mergeCell ref="A8:A10"/>
    <mergeCell ref="B8:B10"/>
    <mergeCell ref="C8:F9"/>
    <mergeCell ref="J8:J10"/>
    <mergeCell ref="A134:C134"/>
    <mergeCell ref="D134:G134"/>
    <mergeCell ref="A129:C129"/>
    <mergeCell ref="D129:G129"/>
    <mergeCell ref="A130:C130"/>
    <mergeCell ref="D110:G110"/>
    <mergeCell ref="A111:C111"/>
    <mergeCell ref="D111:G111"/>
    <mergeCell ref="A106:C106"/>
    <mergeCell ref="D106:G106"/>
    <mergeCell ref="A107:C107"/>
    <mergeCell ref="D107:G107"/>
    <mergeCell ref="A108:C108"/>
    <mergeCell ref="D108:G108"/>
    <mergeCell ref="F52:F65"/>
    <mergeCell ref="V52:V65"/>
    <mergeCell ref="A109:C109"/>
    <mergeCell ref="D109:G109"/>
    <mergeCell ref="A110:C110"/>
    <mergeCell ref="A136:C136"/>
    <mergeCell ref="D136:G136"/>
    <mergeCell ref="A116:C116"/>
    <mergeCell ref="D116:G116"/>
    <mergeCell ref="A117:C117"/>
    <mergeCell ref="D117:G117"/>
    <mergeCell ref="A118:C118"/>
    <mergeCell ref="D118:G118"/>
    <mergeCell ref="D122:G122"/>
    <mergeCell ref="A128:C128"/>
    <mergeCell ref="D128:G128"/>
    <mergeCell ref="A126:C126"/>
    <mergeCell ref="D126:G126"/>
    <mergeCell ref="A127:C127"/>
    <mergeCell ref="D127:G127"/>
    <mergeCell ref="A135:C135"/>
    <mergeCell ref="D135:G135"/>
    <mergeCell ref="A133:C133"/>
    <mergeCell ref="D133:G133"/>
    <mergeCell ref="C66:C77"/>
    <mergeCell ref="D66:D77"/>
    <mergeCell ref="E66:E77"/>
    <mergeCell ref="F66:F77"/>
    <mergeCell ref="V66:V77"/>
    <mergeCell ref="AC52:AC54"/>
    <mergeCell ref="AD52:AD65"/>
    <mergeCell ref="AC57:AC58"/>
    <mergeCell ref="A125:C125"/>
    <mergeCell ref="D125:G125"/>
    <mergeCell ref="A123:C123"/>
    <mergeCell ref="D123:G123"/>
    <mergeCell ref="A124:C124"/>
    <mergeCell ref="D124:G124"/>
    <mergeCell ref="A119:C119"/>
    <mergeCell ref="D119:G119"/>
    <mergeCell ref="A120:C120"/>
    <mergeCell ref="D120:G120"/>
    <mergeCell ref="A121:C121"/>
    <mergeCell ref="D121:G121"/>
    <mergeCell ref="A122:C122"/>
    <mergeCell ref="C52:C65"/>
    <mergeCell ref="D52:D65"/>
    <mergeCell ref="E52:E65"/>
    <mergeCell ref="D130:G130"/>
    <mergeCell ref="A131:C131"/>
    <mergeCell ref="D131:G131"/>
    <mergeCell ref="A132:C132"/>
    <mergeCell ref="D132:G132"/>
    <mergeCell ref="H10:I10"/>
    <mergeCell ref="G8:I9"/>
    <mergeCell ref="AC91:AC93"/>
    <mergeCell ref="AD91:AD102"/>
    <mergeCell ref="AC95:AC96"/>
    <mergeCell ref="C91:C102"/>
    <mergeCell ref="D91:D102"/>
    <mergeCell ref="E91:E102"/>
    <mergeCell ref="F91:F102"/>
    <mergeCell ref="V91:V102"/>
    <mergeCell ref="AC66:AC68"/>
    <mergeCell ref="AD66:AD77"/>
    <mergeCell ref="C78:C90"/>
    <mergeCell ref="D78:D90"/>
    <mergeCell ref="E78:E90"/>
    <mergeCell ref="F78:F90"/>
    <mergeCell ref="V78:V90"/>
    <mergeCell ref="AC78:AC80"/>
    <mergeCell ref="AD78:AD90"/>
  </mergeCells>
  <conditionalFormatting sqref="U1:U10 U103:U111 U116:U118 U136:U1048576">
    <cfRule type="containsText" dxfId="651" priority="236" operator="containsText" text="No Aceptable o Aceptable con Control Especifico">
      <formula>NOT(ISERROR(SEARCH("No Aceptable o Aceptable con Control Especifico",U1)))</formula>
    </cfRule>
    <cfRule type="containsText" dxfId="650" priority="237" operator="containsText" text="No Aceptable">
      <formula>NOT(ISERROR(SEARCH("No Aceptable",U1)))</formula>
    </cfRule>
    <cfRule type="containsText" dxfId="649" priority="238" operator="containsText" text="No Aceptable o Aceptable con Control Especifico">
      <formula>NOT(ISERROR(SEARCH("No Aceptable o Aceptable con Control Especifico",U1)))</formula>
    </cfRule>
  </conditionalFormatting>
  <conditionalFormatting sqref="T1:T10 T103:T111 T116:T118 T136:T1048576">
    <cfRule type="cellIs" dxfId="648" priority="235" operator="equal">
      <formula>"II"</formula>
    </cfRule>
  </conditionalFormatting>
  <conditionalFormatting sqref="T11:T21 T23:T24">
    <cfRule type="cellIs" dxfId="647" priority="196" stopIfTrue="1" operator="equal">
      <formula>"IV"</formula>
    </cfRule>
    <cfRule type="cellIs" dxfId="646" priority="197" stopIfTrue="1" operator="equal">
      <formula>"III"</formula>
    </cfRule>
    <cfRule type="cellIs" dxfId="645" priority="198" stopIfTrue="1" operator="equal">
      <formula>"II"</formula>
    </cfRule>
    <cfRule type="cellIs" dxfId="644" priority="199" stopIfTrue="1" operator="equal">
      <formula>"I"</formula>
    </cfRule>
  </conditionalFormatting>
  <conditionalFormatting sqref="U11:U21 U23:U24">
    <cfRule type="cellIs" dxfId="643" priority="194" stopIfTrue="1" operator="equal">
      <formula>"No Aceptable"</formula>
    </cfRule>
    <cfRule type="cellIs" dxfId="642" priority="195" stopIfTrue="1" operator="equal">
      <formula>"Aceptable"</formula>
    </cfRule>
  </conditionalFormatting>
  <conditionalFormatting sqref="U11:U21 U23:U24">
    <cfRule type="cellIs" dxfId="641" priority="193" stopIfTrue="1" operator="equal">
      <formula>"No Aceptable o Aceptable Con Control Especifico"</formula>
    </cfRule>
  </conditionalFormatting>
  <conditionalFormatting sqref="U11:U21 U23:U24">
    <cfRule type="containsText" dxfId="640" priority="192" stopIfTrue="1" operator="containsText" text="Mejorable">
      <formula>NOT(ISERROR(SEARCH("Mejorable",U11)))</formula>
    </cfRule>
  </conditionalFormatting>
  <conditionalFormatting sqref="P11:P21 P23:P24">
    <cfRule type="cellIs" priority="191" stopIfTrue="1" operator="equal">
      <formula>"10, 25, 50, 100"</formula>
    </cfRule>
  </conditionalFormatting>
  <conditionalFormatting sqref="P26:P33 P35:P36">
    <cfRule type="cellIs" priority="190" stopIfTrue="1" operator="equal">
      <formula>"10, 25, 50, 100"</formula>
    </cfRule>
  </conditionalFormatting>
  <conditionalFormatting sqref="T25:T33 T35:T36">
    <cfRule type="cellIs" dxfId="639" priority="186" stopIfTrue="1" operator="equal">
      <formula>"IV"</formula>
    </cfRule>
    <cfRule type="cellIs" dxfId="638" priority="187" stopIfTrue="1" operator="equal">
      <formula>"III"</formula>
    </cfRule>
    <cfRule type="cellIs" dxfId="637" priority="188" stopIfTrue="1" operator="equal">
      <formula>"II"</formula>
    </cfRule>
    <cfRule type="cellIs" dxfId="636" priority="189" stopIfTrue="1" operator="equal">
      <formula>"I"</formula>
    </cfRule>
  </conditionalFormatting>
  <conditionalFormatting sqref="U25:U33 U35:U36">
    <cfRule type="cellIs" dxfId="635" priority="184" stopIfTrue="1" operator="equal">
      <formula>"No Aceptable"</formula>
    </cfRule>
    <cfRule type="cellIs" dxfId="634" priority="185" stopIfTrue="1" operator="equal">
      <formula>"Aceptable"</formula>
    </cfRule>
  </conditionalFormatting>
  <conditionalFormatting sqref="U25:U33 U35:U36">
    <cfRule type="cellIs" dxfId="633" priority="183" stopIfTrue="1" operator="equal">
      <formula>"No Aceptable o Aceptable Con Control Especifico"</formula>
    </cfRule>
  </conditionalFormatting>
  <conditionalFormatting sqref="U25:U33 U35:U36">
    <cfRule type="containsText" dxfId="632" priority="182" stopIfTrue="1" operator="containsText" text="Mejorable">
      <formula>NOT(ISERROR(SEARCH("Mejorable",U25)))</formula>
    </cfRule>
  </conditionalFormatting>
  <conditionalFormatting sqref="P25">
    <cfRule type="cellIs" priority="181" stopIfTrue="1" operator="equal">
      <formula>"10, 25, 50, 100"</formula>
    </cfRule>
  </conditionalFormatting>
  <conditionalFormatting sqref="U112:U115">
    <cfRule type="containsText" dxfId="631" priority="178" operator="containsText" text="No Aceptable o Aceptable con Control Especifico">
      <formula>NOT(ISERROR(SEARCH("No Aceptable o Aceptable con Control Especifico",U112)))</formula>
    </cfRule>
    <cfRule type="containsText" dxfId="630" priority="179" operator="containsText" text="No Aceptable">
      <formula>NOT(ISERROR(SEARCH("No Aceptable",U112)))</formula>
    </cfRule>
    <cfRule type="containsText" dxfId="629" priority="180" operator="containsText" text="No Aceptable o Aceptable con Control Especifico">
      <formula>NOT(ISERROR(SEARCH("No Aceptable o Aceptable con Control Especifico",U112)))</formula>
    </cfRule>
  </conditionalFormatting>
  <conditionalFormatting sqref="T112:T115">
    <cfRule type="cellIs" dxfId="628" priority="177" operator="equal">
      <formula>"II"</formula>
    </cfRule>
  </conditionalFormatting>
  <conditionalFormatting sqref="P37:P51">
    <cfRule type="cellIs" priority="176" stopIfTrue="1" operator="equal">
      <formula>"10, 25, 50, 100"</formula>
    </cfRule>
  </conditionalFormatting>
  <conditionalFormatting sqref="T37:T51">
    <cfRule type="cellIs" dxfId="627" priority="172" stopIfTrue="1" operator="equal">
      <formula>"IV"</formula>
    </cfRule>
    <cfRule type="cellIs" dxfId="626" priority="173" stopIfTrue="1" operator="equal">
      <formula>"III"</formula>
    </cfRule>
    <cfRule type="cellIs" dxfId="625" priority="174" stopIfTrue="1" operator="equal">
      <formula>"II"</formula>
    </cfRule>
    <cfRule type="cellIs" dxfId="624" priority="175" stopIfTrue="1" operator="equal">
      <formula>"I"</formula>
    </cfRule>
  </conditionalFormatting>
  <conditionalFormatting sqref="U37:U51">
    <cfRule type="cellIs" dxfId="623" priority="170" stopIfTrue="1" operator="equal">
      <formula>"No Aceptable"</formula>
    </cfRule>
    <cfRule type="cellIs" dxfId="622" priority="171" stopIfTrue="1" operator="equal">
      <formula>"Aceptable"</formula>
    </cfRule>
  </conditionalFormatting>
  <conditionalFormatting sqref="U37:U51">
    <cfRule type="cellIs" dxfId="621" priority="169" stopIfTrue="1" operator="equal">
      <formula>"No Aceptable o Aceptable Con Control Especifico"</formula>
    </cfRule>
  </conditionalFormatting>
  <conditionalFormatting sqref="U37:U51">
    <cfRule type="containsText" dxfId="620" priority="168" stopIfTrue="1" operator="containsText" text="Mejorable">
      <formula>NOT(ISERROR(SEARCH("Mejorable",U37)))</formula>
    </cfRule>
  </conditionalFormatting>
  <conditionalFormatting sqref="T52:T62 T64:T65">
    <cfRule type="cellIs" dxfId="619" priority="164" stopIfTrue="1" operator="equal">
      <formula>"IV"</formula>
    </cfRule>
    <cfRule type="cellIs" dxfId="618" priority="165" stopIfTrue="1" operator="equal">
      <formula>"III"</formula>
    </cfRule>
    <cfRule type="cellIs" dxfId="617" priority="166" stopIfTrue="1" operator="equal">
      <formula>"II"</formula>
    </cfRule>
    <cfRule type="cellIs" dxfId="616" priority="167" stopIfTrue="1" operator="equal">
      <formula>"I"</formula>
    </cfRule>
  </conditionalFormatting>
  <conditionalFormatting sqref="U52:U62 U64:U65">
    <cfRule type="cellIs" dxfId="615" priority="162" stopIfTrue="1" operator="equal">
      <formula>"No Aceptable"</formula>
    </cfRule>
    <cfRule type="cellIs" dxfId="614" priority="163" stopIfTrue="1" operator="equal">
      <formula>"Aceptable"</formula>
    </cfRule>
  </conditionalFormatting>
  <conditionalFormatting sqref="U52:U62 U64:U65">
    <cfRule type="cellIs" dxfId="613" priority="161" stopIfTrue="1" operator="equal">
      <formula>"No Aceptable o Aceptable Con Control Especifico"</formula>
    </cfRule>
  </conditionalFormatting>
  <conditionalFormatting sqref="U52:U62 U64:U65">
    <cfRule type="containsText" dxfId="612" priority="160" stopIfTrue="1" operator="containsText" text="Mejorable">
      <formula>NOT(ISERROR(SEARCH("Mejorable",U52)))</formula>
    </cfRule>
  </conditionalFormatting>
  <conditionalFormatting sqref="P52:P62 P64:P65">
    <cfRule type="cellIs" priority="159" stopIfTrue="1" operator="equal">
      <formula>"10, 25, 50, 100"</formula>
    </cfRule>
  </conditionalFormatting>
  <conditionalFormatting sqref="U125">
    <cfRule type="containsText" dxfId="611" priority="156" operator="containsText" text="No Aceptable o Aceptable con Control Especifico">
      <formula>NOT(ISERROR(SEARCH("No Aceptable o Aceptable con Control Especifico",U125)))</formula>
    </cfRule>
    <cfRule type="containsText" dxfId="610" priority="157" operator="containsText" text="No Aceptable">
      <formula>NOT(ISERROR(SEARCH("No Aceptable",U125)))</formula>
    </cfRule>
    <cfRule type="containsText" dxfId="609" priority="158" operator="containsText" text="No Aceptable o Aceptable con Control Especifico">
      <formula>NOT(ISERROR(SEARCH("No Aceptable o Aceptable con Control Especifico",U125)))</formula>
    </cfRule>
  </conditionalFormatting>
  <conditionalFormatting sqref="T125">
    <cfRule type="cellIs" dxfId="608" priority="155" operator="equal">
      <formula>"II"</formula>
    </cfRule>
  </conditionalFormatting>
  <conditionalFormatting sqref="U124">
    <cfRule type="containsText" dxfId="607" priority="152" operator="containsText" text="No Aceptable o Aceptable con Control Especifico">
      <formula>NOT(ISERROR(SEARCH("No Aceptable o Aceptable con Control Especifico",U124)))</formula>
    </cfRule>
    <cfRule type="containsText" dxfId="606" priority="153" operator="containsText" text="No Aceptable">
      <formula>NOT(ISERROR(SEARCH("No Aceptable",U124)))</formula>
    </cfRule>
    <cfRule type="containsText" dxfId="605" priority="154" operator="containsText" text="No Aceptable o Aceptable con Control Especifico">
      <formula>NOT(ISERROR(SEARCH("No Aceptable o Aceptable con Control Especifico",U124)))</formula>
    </cfRule>
  </conditionalFormatting>
  <conditionalFormatting sqref="T124">
    <cfRule type="cellIs" dxfId="604" priority="151" operator="equal">
      <formula>"II"</formula>
    </cfRule>
  </conditionalFormatting>
  <conditionalFormatting sqref="U123">
    <cfRule type="containsText" dxfId="603" priority="148" operator="containsText" text="No Aceptable o Aceptable con Control Especifico">
      <formula>NOT(ISERROR(SEARCH("No Aceptable o Aceptable con Control Especifico",U123)))</formula>
    </cfRule>
    <cfRule type="containsText" dxfId="602" priority="149" operator="containsText" text="No Aceptable">
      <formula>NOT(ISERROR(SEARCH("No Aceptable",U123)))</formula>
    </cfRule>
    <cfRule type="containsText" dxfId="601" priority="150" operator="containsText" text="No Aceptable o Aceptable con Control Especifico">
      <formula>NOT(ISERROR(SEARCH("No Aceptable o Aceptable con Control Especifico",U123)))</formula>
    </cfRule>
  </conditionalFormatting>
  <conditionalFormatting sqref="T123">
    <cfRule type="cellIs" dxfId="600" priority="147" operator="equal">
      <formula>"II"</formula>
    </cfRule>
  </conditionalFormatting>
  <conditionalFormatting sqref="U122">
    <cfRule type="containsText" dxfId="599" priority="144" operator="containsText" text="No Aceptable o Aceptable con Control Especifico">
      <formula>NOT(ISERROR(SEARCH("No Aceptable o Aceptable con Control Especifico",U122)))</formula>
    </cfRule>
    <cfRule type="containsText" dxfId="598" priority="145" operator="containsText" text="No Aceptable">
      <formula>NOT(ISERROR(SEARCH("No Aceptable",U122)))</formula>
    </cfRule>
    <cfRule type="containsText" dxfId="597" priority="146" operator="containsText" text="No Aceptable o Aceptable con Control Especifico">
      <formula>NOT(ISERROR(SEARCH("No Aceptable o Aceptable con Control Especifico",U122)))</formula>
    </cfRule>
  </conditionalFormatting>
  <conditionalFormatting sqref="T122">
    <cfRule type="cellIs" dxfId="596" priority="143" operator="equal">
      <formula>"II"</formula>
    </cfRule>
  </conditionalFormatting>
  <conditionalFormatting sqref="U121">
    <cfRule type="containsText" dxfId="595" priority="140" operator="containsText" text="No Aceptable o Aceptable con Control Especifico">
      <formula>NOT(ISERROR(SEARCH("No Aceptable o Aceptable con Control Especifico",U121)))</formula>
    </cfRule>
    <cfRule type="containsText" dxfId="594" priority="141" operator="containsText" text="No Aceptable">
      <formula>NOT(ISERROR(SEARCH("No Aceptable",U121)))</formula>
    </cfRule>
    <cfRule type="containsText" dxfId="593" priority="142" operator="containsText" text="No Aceptable o Aceptable con Control Especifico">
      <formula>NOT(ISERROR(SEARCH("No Aceptable o Aceptable con Control Especifico",U121)))</formula>
    </cfRule>
  </conditionalFormatting>
  <conditionalFormatting sqref="T121">
    <cfRule type="cellIs" dxfId="592" priority="139" operator="equal">
      <formula>"II"</formula>
    </cfRule>
  </conditionalFormatting>
  <conditionalFormatting sqref="U120">
    <cfRule type="containsText" dxfId="591" priority="136" operator="containsText" text="No Aceptable o Aceptable con Control Especifico">
      <formula>NOT(ISERROR(SEARCH("No Aceptable o Aceptable con Control Especifico",U120)))</formula>
    </cfRule>
    <cfRule type="containsText" dxfId="590" priority="137" operator="containsText" text="No Aceptable">
      <formula>NOT(ISERROR(SEARCH("No Aceptable",U120)))</formula>
    </cfRule>
    <cfRule type="containsText" dxfId="589" priority="138" operator="containsText" text="No Aceptable o Aceptable con Control Especifico">
      <formula>NOT(ISERROR(SEARCH("No Aceptable o Aceptable con Control Especifico",U120)))</formula>
    </cfRule>
  </conditionalFormatting>
  <conditionalFormatting sqref="T120">
    <cfRule type="cellIs" dxfId="588" priority="135" operator="equal">
      <formula>"II"</formula>
    </cfRule>
  </conditionalFormatting>
  <conditionalFormatting sqref="U119">
    <cfRule type="containsText" dxfId="587" priority="132" operator="containsText" text="No Aceptable o Aceptable con Control Especifico">
      <formula>NOT(ISERROR(SEARCH("No Aceptable o Aceptable con Control Especifico",U119)))</formula>
    </cfRule>
    <cfRule type="containsText" dxfId="586" priority="133" operator="containsText" text="No Aceptable">
      <formula>NOT(ISERROR(SEARCH("No Aceptable",U119)))</formula>
    </cfRule>
    <cfRule type="containsText" dxfId="585" priority="134" operator="containsText" text="No Aceptable o Aceptable con Control Especifico">
      <formula>NOT(ISERROR(SEARCH("No Aceptable o Aceptable con Control Especifico",U119)))</formula>
    </cfRule>
  </conditionalFormatting>
  <conditionalFormatting sqref="T119">
    <cfRule type="cellIs" dxfId="584" priority="131" operator="equal">
      <formula>"II"</formula>
    </cfRule>
  </conditionalFormatting>
  <conditionalFormatting sqref="P66:P74 P76:P77">
    <cfRule type="cellIs" priority="130" stopIfTrue="1" operator="equal">
      <formula>"10, 25, 50, 100"</formula>
    </cfRule>
  </conditionalFormatting>
  <conditionalFormatting sqref="T66:T74 T76:T77">
    <cfRule type="cellIs" dxfId="583" priority="126" stopIfTrue="1" operator="equal">
      <formula>"IV"</formula>
    </cfRule>
    <cfRule type="cellIs" dxfId="582" priority="127" stopIfTrue="1" operator="equal">
      <formula>"III"</formula>
    </cfRule>
    <cfRule type="cellIs" dxfId="581" priority="128" stopIfTrue="1" operator="equal">
      <formula>"II"</formula>
    </cfRule>
    <cfRule type="cellIs" dxfId="580" priority="129" stopIfTrue="1" operator="equal">
      <formula>"I"</formula>
    </cfRule>
  </conditionalFormatting>
  <conditionalFormatting sqref="U66:U74 U76:U77">
    <cfRule type="cellIs" dxfId="579" priority="124" stopIfTrue="1" operator="equal">
      <formula>"No Aceptable"</formula>
    </cfRule>
    <cfRule type="cellIs" dxfId="578" priority="125" stopIfTrue="1" operator="equal">
      <formula>"Aceptable"</formula>
    </cfRule>
  </conditionalFormatting>
  <conditionalFormatting sqref="U66:U74 U76:U77">
    <cfRule type="cellIs" dxfId="577" priority="123" stopIfTrue="1" operator="equal">
      <formula>"No Aceptable o Aceptable Con Control Especifico"</formula>
    </cfRule>
  </conditionalFormatting>
  <conditionalFormatting sqref="U66:U74 U76:U77">
    <cfRule type="containsText" dxfId="576" priority="122" stopIfTrue="1" operator="containsText" text="Mejorable">
      <formula>NOT(ISERROR(SEARCH("Mejorable",U66)))</formula>
    </cfRule>
  </conditionalFormatting>
  <conditionalFormatting sqref="T78:T84 T86:T87 T89:T90">
    <cfRule type="cellIs" dxfId="575" priority="118" stopIfTrue="1" operator="equal">
      <formula>"IV"</formula>
    </cfRule>
    <cfRule type="cellIs" dxfId="574" priority="119" stopIfTrue="1" operator="equal">
      <formula>"III"</formula>
    </cfRule>
    <cfRule type="cellIs" dxfId="573" priority="120" stopIfTrue="1" operator="equal">
      <formula>"II"</formula>
    </cfRule>
    <cfRule type="cellIs" dxfId="572" priority="121" stopIfTrue="1" operator="equal">
      <formula>"I"</formula>
    </cfRule>
  </conditionalFormatting>
  <conditionalFormatting sqref="U78:U84 U86:U87 U89:U90">
    <cfRule type="cellIs" dxfId="571" priority="116" stopIfTrue="1" operator="equal">
      <formula>"No Aceptable"</formula>
    </cfRule>
    <cfRule type="cellIs" dxfId="570" priority="117" stopIfTrue="1" operator="equal">
      <formula>"Aceptable"</formula>
    </cfRule>
  </conditionalFormatting>
  <conditionalFormatting sqref="U78:U84 U86:U87 U89:U90">
    <cfRule type="cellIs" dxfId="569" priority="115" stopIfTrue="1" operator="equal">
      <formula>"No Aceptable o Aceptable Con Control Especifico"</formula>
    </cfRule>
  </conditionalFormatting>
  <conditionalFormatting sqref="U78:U84 U86:U87 U89:U90">
    <cfRule type="containsText" dxfId="568" priority="114" stopIfTrue="1" operator="containsText" text="Mejorable">
      <formula>NOT(ISERROR(SEARCH("Mejorable",U78)))</formula>
    </cfRule>
  </conditionalFormatting>
  <conditionalFormatting sqref="P78:P84 P86:P87 P89:P90">
    <cfRule type="cellIs" priority="113" stopIfTrue="1" operator="equal">
      <formula>"10, 25, 50, 100"</formula>
    </cfRule>
  </conditionalFormatting>
  <conditionalFormatting sqref="P85">
    <cfRule type="cellIs" priority="112" stopIfTrue="1" operator="equal">
      <formula>"10, 25, 50, 100"</formula>
    </cfRule>
  </conditionalFormatting>
  <conditionalFormatting sqref="T85">
    <cfRule type="cellIs" dxfId="567" priority="108" stopIfTrue="1" operator="equal">
      <formula>"IV"</formula>
    </cfRule>
    <cfRule type="cellIs" dxfId="566" priority="109" stopIfTrue="1" operator="equal">
      <formula>"III"</formula>
    </cfRule>
    <cfRule type="cellIs" dxfId="565" priority="110" stopIfTrue="1" operator="equal">
      <formula>"II"</formula>
    </cfRule>
    <cfRule type="cellIs" dxfId="564" priority="111" stopIfTrue="1" operator="equal">
      <formula>"I"</formula>
    </cfRule>
  </conditionalFormatting>
  <conditionalFormatting sqref="U85">
    <cfRule type="cellIs" dxfId="563" priority="106" stopIfTrue="1" operator="equal">
      <formula>"No Aceptable"</formula>
    </cfRule>
    <cfRule type="cellIs" dxfId="562" priority="107" stopIfTrue="1" operator="equal">
      <formula>"Aceptable"</formula>
    </cfRule>
  </conditionalFormatting>
  <conditionalFormatting sqref="U85">
    <cfRule type="cellIs" dxfId="561" priority="105" stopIfTrue="1" operator="equal">
      <formula>"No Aceptable o Aceptable Con Control Especifico"</formula>
    </cfRule>
  </conditionalFormatting>
  <conditionalFormatting sqref="U128">
    <cfRule type="containsText" dxfId="560" priority="101" operator="containsText" text="No Aceptable o Aceptable con Control Especifico">
      <formula>NOT(ISERROR(SEARCH("No Aceptable o Aceptable con Control Especifico",U128)))</formula>
    </cfRule>
    <cfRule type="containsText" dxfId="559" priority="102" operator="containsText" text="No Aceptable">
      <formula>NOT(ISERROR(SEARCH("No Aceptable",U128)))</formula>
    </cfRule>
    <cfRule type="containsText" dxfId="558" priority="103" operator="containsText" text="No Aceptable o Aceptable con Control Especifico">
      <formula>NOT(ISERROR(SEARCH("No Aceptable o Aceptable con Control Especifico",U128)))</formula>
    </cfRule>
  </conditionalFormatting>
  <conditionalFormatting sqref="T128">
    <cfRule type="cellIs" dxfId="557" priority="100" operator="equal">
      <formula>"II"</formula>
    </cfRule>
  </conditionalFormatting>
  <conditionalFormatting sqref="U127">
    <cfRule type="containsText" dxfId="556" priority="97" operator="containsText" text="No Aceptable o Aceptable con Control Especifico">
      <formula>NOT(ISERROR(SEARCH("No Aceptable o Aceptable con Control Especifico",U127)))</formula>
    </cfRule>
    <cfRule type="containsText" dxfId="555" priority="98" operator="containsText" text="No Aceptable">
      <formula>NOT(ISERROR(SEARCH("No Aceptable",U127)))</formula>
    </cfRule>
    <cfRule type="containsText" dxfId="554" priority="99" operator="containsText" text="No Aceptable o Aceptable con Control Especifico">
      <formula>NOT(ISERROR(SEARCH("No Aceptable o Aceptable con Control Especifico",U127)))</formula>
    </cfRule>
  </conditionalFormatting>
  <conditionalFormatting sqref="T127">
    <cfRule type="cellIs" dxfId="553" priority="96" operator="equal">
      <formula>"II"</formula>
    </cfRule>
  </conditionalFormatting>
  <conditionalFormatting sqref="U126">
    <cfRule type="containsText" dxfId="552" priority="93" operator="containsText" text="No Aceptable o Aceptable con Control Especifico">
      <formula>NOT(ISERROR(SEARCH("No Aceptable o Aceptable con Control Especifico",U126)))</formula>
    </cfRule>
    <cfRule type="containsText" dxfId="551" priority="94" operator="containsText" text="No Aceptable">
      <formula>NOT(ISERROR(SEARCH("No Aceptable",U126)))</formula>
    </cfRule>
    <cfRule type="containsText" dxfId="550" priority="95" operator="containsText" text="No Aceptable o Aceptable con Control Especifico">
      <formula>NOT(ISERROR(SEARCH("No Aceptable o Aceptable con Control Especifico",U126)))</formula>
    </cfRule>
  </conditionalFormatting>
  <conditionalFormatting sqref="T126">
    <cfRule type="cellIs" dxfId="549" priority="92" operator="equal">
      <formula>"II"</formula>
    </cfRule>
  </conditionalFormatting>
  <conditionalFormatting sqref="P91:P99 P101:P102">
    <cfRule type="cellIs" priority="91" stopIfTrue="1" operator="equal">
      <formula>"10, 25, 50, 100"</formula>
    </cfRule>
  </conditionalFormatting>
  <conditionalFormatting sqref="T91:T99 T101:T102">
    <cfRule type="cellIs" dxfId="548" priority="87" stopIfTrue="1" operator="equal">
      <formula>"IV"</formula>
    </cfRule>
    <cfRule type="cellIs" dxfId="547" priority="88" stopIfTrue="1" operator="equal">
      <formula>"III"</formula>
    </cfRule>
    <cfRule type="cellIs" dxfId="546" priority="89" stopIfTrue="1" operator="equal">
      <formula>"II"</formula>
    </cfRule>
    <cfRule type="cellIs" dxfId="545" priority="90" stopIfTrue="1" operator="equal">
      <formula>"I"</formula>
    </cfRule>
  </conditionalFormatting>
  <conditionalFormatting sqref="U91:U99 U101:U102">
    <cfRule type="cellIs" dxfId="544" priority="85" stopIfTrue="1" operator="equal">
      <formula>"No Aceptable"</formula>
    </cfRule>
    <cfRule type="cellIs" dxfId="543" priority="86" stopIfTrue="1" operator="equal">
      <formula>"Aceptable"</formula>
    </cfRule>
  </conditionalFormatting>
  <conditionalFormatting sqref="U91:U99 U101:U102">
    <cfRule type="cellIs" dxfId="542" priority="84" stopIfTrue="1" operator="equal">
      <formula>"No Aceptable o Aceptable Con Control Especifico"</formula>
    </cfRule>
  </conditionalFormatting>
  <conditionalFormatting sqref="U91:U99 U101:U102">
    <cfRule type="containsText" dxfId="541" priority="83" stopIfTrue="1" operator="containsText" text="Mejorable">
      <formula>NOT(ISERROR(SEARCH("Mejorable",U91)))</formula>
    </cfRule>
  </conditionalFormatting>
  <conditionalFormatting sqref="T22">
    <cfRule type="cellIs" dxfId="540" priority="79" stopIfTrue="1" operator="equal">
      <formula>"IV"</formula>
    </cfRule>
    <cfRule type="cellIs" dxfId="539" priority="80" stopIfTrue="1" operator="equal">
      <formula>"III"</formula>
    </cfRule>
    <cfRule type="cellIs" dxfId="538" priority="81" stopIfTrue="1" operator="equal">
      <formula>"II"</formula>
    </cfRule>
    <cfRule type="cellIs" dxfId="537" priority="82" stopIfTrue="1" operator="equal">
      <formula>"I"</formula>
    </cfRule>
  </conditionalFormatting>
  <conditionalFormatting sqref="U22">
    <cfRule type="cellIs" dxfId="536" priority="77" stopIfTrue="1" operator="equal">
      <formula>"No Aceptable"</formula>
    </cfRule>
    <cfRule type="cellIs" dxfId="535" priority="78" stopIfTrue="1" operator="equal">
      <formula>"Aceptable"</formula>
    </cfRule>
  </conditionalFormatting>
  <conditionalFormatting sqref="U22">
    <cfRule type="cellIs" dxfId="534" priority="76" stopIfTrue="1" operator="equal">
      <formula>"No Aceptable o Aceptable Con Control Especifico"</formula>
    </cfRule>
  </conditionalFormatting>
  <conditionalFormatting sqref="U22">
    <cfRule type="containsText" dxfId="533" priority="75" stopIfTrue="1" operator="containsText" text="Mejorable">
      <formula>NOT(ISERROR(SEARCH("Mejorable",U22)))</formula>
    </cfRule>
  </conditionalFormatting>
  <conditionalFormatting sqref="P22">
    <cfRule type="cellIs" priority="74" stopIfTrue="1" operator="equal">
      <formula>"10, 25, 50, 100"</formula>
    </cfRule>
  </conditionalFormatting>
  <conditionalFormatting sqref="U135">
    <cfRule type="containsText" dxfId="532" priority="71" operator="containsText" text="No Aceptable o Aceptable con Control Especifico">
      <formula>NOT(ISERROR(SEARCH("No Aceptable o Aceptable con Control Especifico",U135)))</formula>
    </cfRule>
    <cfRule type="containsText" dxfId="531" priority="72" operator="containsText" text="No Aceptable">
      <formula>NOT(ISERROR(SEARCH("No Aceptable",U135)))</formula>
    </cfRule>
    <cfRule type="containsText" dxfId="530" priority="73" operator="containsText" text="No Aceptable o Aceptable con Control Especifico">
      <formula>NOT(ISERROR(SEARCH("No Aceptable o Aceptable con Control Especifico",U135)))</formula>
    </cfRule>
  </conditionalFormatting>
  <conditionalFormatting sqref="T135">
    <cfRule type="cellIs" dxfId="529" priority="70" operator="equal">
      <formula>"II"</formula>
    </cfRule>
  </conditionalFormatting>
  <conditionalFormatting sqref="U134">
    <cfRule type="containsText" dxfId="528" priority="67" operator="containsText" text="No Aceptable o Aceptable con Control Especifico">
      <formula>NOT(ISERROR(SEARCH("No Aceptable o Aceptable con Control Especifico",U134)))</formula>
    </cfRule>
    <cfRule type="containsText" dxfId="527" priority="68" operator="containsText" text="No Aceptable">
      <formula>NOT(ISERROR(SEARCH("No Aceptable",U134)))</formula>
    </cfRule>
    <cfRule type="containsText" dxfId="526" priority="69" operator="containsText" text="No Aceptable o Aceptable con Control Especifico">
      <formula>NOT(ISERROR(SEARCH("No Aceptable o Aceptable con Control Especifico",U134)))</formula>
    </cfRule>
  </conditionalFormatting>
  <conditionalFormatting sqref="T134">
    <cfRule type="cellIs" dxfId="525" priority="66" operator="equal">
      <formula>"II"</formula>
    </cfRule>
  </conditionalFormatting>
  <conditionalFormatting sqref="U133">
    <cfRule type="containsText" dxfId="524" priority="63" operator="containsText" text="No Aceptable o Aceptable con Control Especifico">
      <formula>NOT(ISERROR(SEARCH("No Aceptable o Aceptable con Control Especifico",U133)))</formula>
    </cfRule>
    <cfRule type="containsText" dxfId="523" priority="64" operator="containsText" text="No Aceptable">
      <formula>NOT(ISERROR(SEARCH("No Aceptable",U133)))</formula>
    </cfRule>
    <cfRule type="containsText" dxfId="522" priority="65" operator="containsText" text="No Aceptable o Aceptable con Control Especifico">
      <formula>NOT(ISERROR(SEARCH("No Aceptable o Aceptable con Control Especifico",U133)))</formula>
    </cfRule>
  </conditionalFormatting>
  <conditionalFormatting sqref="T133">
    <cfRule type="cellIs" dxfId="521" priority="62" operator="equal">
      <formula>"II"</formula>
    </cfRule>
  </conditionalFormatting>
  <conditionalFormatting sqref="U132">
    <cfRule type="containsText" dxfId="520" priority="59" operator="containsText" text="No Aceptable o Aceptable con Control Especifico">
      <formula>NOT(ISERROR(SEARCH("No Aceptable o Aceptable con Control Especifico",U132)))</formula>
    </cfRule>
    <cfRule type="containsText" dxfId="519" priority="60" operator="containsText" text="No Aceptable">
      <formula>NOT(ISERROR(SEARCH("No Aceptable",U132)))</formula>
    </cfRule>
    <cfRule type="containsText" dxfId="518" priority="61" operator="containsText" text="No Aceptable o Aceptable con Control Especifico">
      <formula>NOT(ISERROR(SEARCH("No Aceptable o Aceptable con Control Especifico",U132)))</formula>
    </cfRule>
  </conditionalFormatting>
  <conditionalFormatting sqref="T132">
    <cfRule type="cellIs" dxfId="517" priority="58" operator="equal">
      <formula>"II"</formula>
    </cfRule>
  </conditionalFormatting>
  <conditionalFormatting sqref="U131">
    <cfRule type="containsText" dxfId="516" priority="55" operator="containsText" text="No Aceptable o Aceptable con Control Especifico">
      <formula>NOT(ISERROR(SEARCH("No Aceptable o Aceptable con Control Especifico",U131)))</formula>
    </cfRule>
    <cfRule type="containsText" dxfId="515" priority="56" operator="containsText" text="No Aceptable">
      <formula>NOT(ISERROR(SEARCH("No Aceptable",U131)))</formula>
    </cfRule>
    <cfRule type="containsText" dxfId="514" priority="57" operator="containsText" text="No Aceptable o Aceptable con Control Especifico">
      <formula>NOT(ISERROR(SEARCH("No Aceptable o Aceptable con Control Especifico",U131)))</formula>
    </cfRule>
  </conditionalFormatting>
  <conditionalFormatting sqref="T131">
    <cfRule type="cellIs" dxfId="513" priority="54" operator="equal">
      <formula>"II"</formula>
    </cfRule>
  </conditionalFormatting>
  <conditionalFormatting sqref="U130">
    <cfRule type="containsText" dxfId="512" priority="51" operator="containsText" text="No Aceptable o Aceptable con Control Especifico">
      <formula>NOT(ISERROR(SEARCH("No Aceptable o Aceptable con Control Especifico",U130)))</formula>
    </cfRule>
    <cfRule type="containsText" dxfId="511" priority="52" operator="containsText" text="No Aceptable">
      <formula>NOT(ISERROR(SEARCH("No Aceptable",U130)))</formula>
    </cfRule>
    <cfRule type="containsText" dxfId="510" priority="53" operator="containsText" text="No Aceptable o Aceptable con Control Especifico">
      <formula>NOT(ISERROR(SEARCH("No Aceptable o Aceptable con Control Especifico",U130)))</formula>
    </cfRule>
  </conditionalFormatting>
  <conditionalFormatting sqref="T130">
    <cfRule type="cellIs" dxfId="509" priority="50" operator="equal">
      <formula>"II"</formula>
    </cfRule>
  </conditionalFormatting>
  <conditionalFormatting sqref="U129">
    <cfRule type="containsText" dxfId="508" priority="47" operator="containsText" text="No Aceptable o Aceptable con Control Especifico">
      <formula>NOT(ISERROR(SEARCH("No Aceptable o Aceptable con Control Especifico",U129)))</formula>
    </cfRule>
    <cfRule type="containsText" dxfId="507" priority="48" operator="containsText" text="No Aceptable">
      <formula>NOT(ISERROR(SEARCH("No Aceptable",U129)))</formula>
    </cfRule>
    <cfRule type="containsText" dxfId="506" priority="49" operator="containsText" text="No Aceptable o Aceptable con Control Especifico">
      <formula>NOT(ISERROR(SEARCH("No Aceptable o Aceptable con Control Especifico",U129)))</formula>
    </cfRule>
  </conditionalFormatting>
  <conditionalFormatting sqref="T129">
    <cfRule type="cellIs" dxfId="505" priority="46" operator="equal">
      <formula>"II"</formula>
    </cfRule>
  </conditionalFormatting>
  <conditionalFormatting sqref="P34">
    <cfRule type="cellIs" priority="45" stopIfTrue="1" operator="equal">
      <formula>"10, 25, 50, 100"</formula>
    </cfRule>
  </conditionalFormatting>
  <conditionalFormatting sqref="T34">
    <cfRule type="cellIs" dxfId="504" priority="41" stopIfTrue="1" operator="equal">
      <formula>"IV"</formula>
    </cfRule>
    <cfRule type="cellIs" dxfId="503" priority="42" stopIfTrue="1" operator="equal">
      <formula>"III"</formula>
    </cfRule>
    <cfRule type="cellIs" dxfId="502" priority="43" stopIfTrue="1" operator="equal">
      <formula>"II"</formula>
    </cfRule>
    <cfRule type="cellIs" dxfId="501" priority="44" stopIfTrue="1" operator="equal">
      <formula>"I"</formula>
    </cfRule>
  </conditionalFormatting>
  <conditionalFormatting sqref="U34">
    <cfRule type="cellIs" dxfId="500" priority="39" stopIfTrue="1" operator="equal">
      <formula>"No Aceptable"</formula>
    </cfRule>
    <cfRule type="cellIs" dxfId="499" priority="40" stopIfTrue="1" operator="equal">
      <formula>"Aceptable"</formula>
    </cfRule>
  </conditionalFormatting>
  <conditionalFormatting sqref="U34">
    <cfRule type="cellIs" dxfId="498" priority="38" stopIfTrue="1" operator="equal">
      <formula>"No Aceptable o Aceptable Con Control Especifico"</formula>
    </cfRule>
  </conditionalFormatting>
  <conditionalFormatting sqref="U34">
    <cfRule type="containsText" dxfId="497" priority="37" stopIfTrue="1" operator="containsText" text="Mejorable">
      <formula>NOT(ISERROR(SEARCH("Mejorable",U34)))</formula>
    </cfRule>
  </conditionalFormatting>
  <conditionalFormatting sqref="T63">
    <cfRule type="cellIs" dxfId="496" priority="33" stopIfTrue="1" operator="equal">
      <formula>"IV"</formula>
    </cfRule>
    <cfRule type="cellIs" dxfId="495" priority="34" stopIfTrue="1" operator="equal">
      <formula>"III"</formula>
    </cfRule>
    <cfRule type="cellIs" dxfId="494" priority="35" stopIfTrue="1" operator="equal">
      <formula>"II"</formula>
    </cfRule>
    <cfRule type="cellIs" dxfId="493" priority="36" stopIfTrue="1" operator="equal">
      <formula>"I"</formula>
    </cfRule>
  </conditionalFormatting>
  <conditionalFormatting sqref="U63">
    <cfRule type="cellIs" dxfId="492" priority="31" stopIfTrue="1" operator="equal">
      <formula>"No Aceptable"</formula>
    </cfRule>
    <cfRule type="cellIs" dxfId="491" priority="32" stopIfTrue="1" operator="equal">
      <formula>"Aceptable"</formula>
    </cfRule>
  </conditionalFormatting>
  <conditionalFormatting sqref="U63">
    <cfRule type="cellIs" dxfId="490" priority="30" stopIfTrue="1" operator="equal">
      <formula>"No Aceptable o Aceptable Con Control Especifico"</formula>
    </cfRule>
  </conditionalFormatting>
  <conditionalFormatting sqref="U63">
    <cfRule type="containsText" dxfId="489" priority="29" stopIfTrue="1" operator="containsText" text="Mejorable">
      <formula>NOT(ISERROR(SEARCH("Mejorable",U63)))</formula>
    </cfRule>
  </conditionalFormatting>
  <conditionalFormatting sqref="P63">
    <cfRule type="cellIs" priority="28" stopIfTrue="1" operator="equal">
      <formula>"10, 25, 50, 100"</formula>
    </cfRule>
  </conditionalFormatting>
  <conditionalFormatting sqref="P75">
    <cfRule type="cellIs" priority="27" stopIfTrue="1" operator="equal">
      <formula>"10, 25, 50, 100"</formula>
    </cfRule>
  </conditionalFormatting>
  <conditionalFormatting sqref="T75">
    <cfRule type="cellIs" dxfId="488" priority="23" stopIfTrue="1" operator="equal">
      <formula>"IV"</formula>
    </cfRule>
    <cfRule type="cellIs" dxfId="487" priority="24" stopIfTrue="1" operator="equal">
      <formula>"III"</formula>
    </cfRule>
    <cfRule type="cellIs" dxfId="486" priority="25" stopIfTrue="1" operator="equal">
      <formula>"II"</formula>
    </cfRule>
    <cfRule type="cellIs" dxfId="485" priority="26" stopIfTrue="1" operator="equal">
      <formula>"I"</formula>
    </cfRule>
  </conditionalFormatting>
  <conditionalFormatting sqref="U75">
    <cfRule type="cellIs" dxfId="484" priority="21" stopIfTrue="1" operator="equal">
      <formula>"No Aceptable"</formula>
    </cfRule>
    <cfRule type="cellIs" dxfId="483" priority="22" stopIfTrue="1" operator="equal">
      <formula>"Aceptable"</formula>
    </cfRule>
  </conditionalFormatting>
  <conditionalFormatting sqref="U75">
    <cfRule type="cellIs" dxfId="482" priority="20" stopIfTrue="1" operator="equal">
      <formula>"No Aceptable o Aceptable Con Control Especifico"</formula>
    </cfRule>
  </conditionalFormatting>
  <conditionalFormatting sqref="U75">
    <cfRule type="containsText" dxfId="481" priority="19" stopIfTrue="1" operator="containsText" text="Mejorable">
      <formula>NOT(ISERROR(SEARCH("Mejorable",U75)))</formula>
    </cfRule>
  </conditionalFormatting>
  <conditionalFormatting sqref="T88">
    <cfRule type="cellIs" dxfId="480" priority="15" stopIfTrue="1" operator="equal">
      <formula>"IV"</formula>
    </cfRule>
    <cfRule type="cellIs" dxfId="479" priority="16" stopIfTrue="1" operator="equal">
      <formula>"III"</formula>
    </cfRule>
    <cfRule type="cellIs" dxfId="478" priority="17" stopIfTrue="1" operator="equal">
      <formula>"II"</formula>
    </cfRule>
    <cfRule type="cellIs" dxfId="477" priority="18" stopIfTrue="1" operator="equal">
      <formula>"I"</formula>
    </cfRule>
  </conditionalFormatting>
  <conditionalFormatting sqref="U88">
    <cfRule type="cellIs" dxfId="476" priority="13" stopIfTrue="1" operator="equal">
      <formula>"No Aceptable"</formula>
    </cfRule>
    <cfRule type="cellIs" dxfId="475" priority="14" stopIfTrue="1" operator="equal">
      <formula>"Aceptable"</formula>
    </cfRule>
  </conditionalFormatting>
  <conditionalFormatting sqref="U88">
    <cfRule type="cellIs" dxfId="474" priority="12" stopIfTrue="1" operator="equal">
      <formula>"No Aceptable o Aceptable Con Control Especifico"</formula>
    </cfRule>
  </conditionalFormatting>
  <conditionalFormatting sqref="U88">
    <cfRule type="containsText" dxfId="473" priority="11" stopIfTrue="1" operator="containsText" text="Mejorable">
      <formula>NOT(ISERROR(SEARCH("Mejorable",U88)))</formula>
    </cfRule>
  </conditionalFormatting>
  <conditionalFormatting sqref="P88">
    <cfRule type="cellIs" priority="10" stopIfTrue="1" operator="equal">
      <formula>"10, 25, 50, 100"</formula>
    </cfRule>
  </conditionalFormatting>
  <conditionalFormatting sqref="P100">
    <cfRule type="cellIs" priority="9" stopIfTrue="1" operator="equal">
      <formula>"10, 25, 50, 100"</formula>
    </cfRule>
  </conditionalFormatting>
  <conditionalFormatting sqref="T100">
    <cfRule type="cellIs" dxfId="472" priority="5" stopIfTrue="1" operator="equal">
      <formula>"IV"</formula>
    </cfRule>
    <cfRule type="cellIs" dxfId="471" priority="6" stopIfTrue="1" operator="equal">
      <formula>"III"</formula>
    </cfRule>
    <cfRule type="cellIs" dxfId="470" priority="7" stopIfTrue="1" operator="equal">
      <formula>"II"</formula>
    </cfRule>
    <cfRule type="cellIs" dxfId="469" priority="8" stopIfTrue="1" operator="equal">
      <formula>"I"</formula>
    </cfRule>
  </conditionalFormatting>
  <conditionalFormatting sqref="U100">
    <cfRule type="cellIs" dxfId="468" priority="3" stopIfTrue="1" operator="equal">
      <formula>"No Aceptable"</formula>
    </cfRule>
    <cfRule type="cellIs" dxfId="467" priority="4" stopIfTrue="1" operator="equal">
      <formula>"Aceptable"</formula>
    </cfRule>
  </conditionalFormatting>
  <conditionalFormatting sqref="U100">
    <cfRule type="cellIs" dxfId="466" priority="2" stopIfTrue="1" operator="equal">
      <formula>"No Aceptable o Aceptable Con Control Especifico"</formula>
    </cfRule>
  </conditionalFormatting>
  <conditionalFormatting sqref="U100">
    <cfRule type="containsText" dxfId="465" priority="1" stopIfTrue="1" operator="containsText" text="Mejorable">
      <formula>NOT(ISERROR(SEARCH("Mejorable",U100)))</formula>
    </cfRule>
  </conditionalFormatting>
  <dataValidations count="2">
    <dataValidation type="whole" allowBlank="1" showInputMessage="1" showErrorMessage="1" prompt="1 Esporadica (EE)_x000a_2 Ocasional (EO)_x000a_3 Frecuente (EF)_x000a_4 continua (EC)" sqref="O11:O10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02">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4" stopIfTrue="1" operator="containsText" text="Mejorable" id="{AC538656-D4EA-4F89-9A89-28BBF99123D7}">
            <xm:f>NOT(ISERROR(SEARCH("Mejorable",'C:\ACTUALIZACION MIP\MIP 2017\ZONA 5\[MIP DIVISIÓN SERVICIO DE ACUEDUCTO ZONA 5.xlsx]volqueta- tapadas'!#REF!)))</xm:f>
            <x14:dxf>
              <fill>
                <patternFill>
                  <bgColor rgb="FFFFFF00"/>
                </patternFill>
              </fill>
            </x14:dxf>
          </x14:cfRule>
          <xm:sqref>U85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[1]Hoja1!#REF!</xm:f>
          </x14:formula1>
          <xm:sqref>H23:H33 H11:H21 H35:H51</xm:sqref>
        </x14:dataValidation>
        <x14:dataValidation type="list" allowBlank="1" showInputMessage="1" showErrorMessage="1">
          <x14:formula1>
            <xm:f>[1]Hoja2!#REF!</xm:f>
          </x14:formula1>
          <xm:sqref>E91 E52 E66 E78 E11:E37</xm:sqref>
        </x14:dataValidation>
        <x14:dataValidation type="list" allowBlank="1" showInputMessage="1" showErrorMessage="1">
          <x14:formula1>
            <xm:f>[1]Hoja1!#REF!</xm:f>
          </x14:formula1>
          <xm:sqref>H85 H52:H62 H91:H99 H101:H102 H64:H65</xm:sqref>
        </x14:dataValidation>
        <x14:dataValidation type="list" allowBlank="1" showInputMessage="1" showErrorMessage="1">
          <x14:formula1>
            <xm:f>[3]Hoja1!#REF!</xm:f>
          </x14:formula1>
          <xm:sqref>H66:H74 H86:H87 H89:H90 H76:H84</xm:sqref>
        </x14:dataValidation>
        <x14:dataValidation type="list" allowBlank="1" showInputMessage="1" showErrorMessage="1">
          <x14:formula1>
            <xm:f>PELIGROS!$A$2:$A$445</xm:f>
          </x14:formula1>
          <xm:sqref>H34 H63 H75 H88 H100 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1316</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39"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44.25" customHeight="1" x14ac:dyDescent="0.25">
      <c r="A11" s="85" t="s">
        <v>1317</v>
      </c>
      <c r="B11" s="85" t="s">
        <v>1398</v>
      </c>
      <c r="C11" s="93" t="s">
        <v>1245</v>
      </c>
      <c r="D11" s="96" t="s">
        <v>1318</v>
      </c>
      <c r="E11" s="99" t="s">
        <v>1017</v>
      </c>
      <c r="F11" s="99" t="s">
        <v>1199</v>
      </c>
      <c r="G11" s="84" t="str">
        <f>VLOOKUP(H11,PELIGROS!A$1:G$445,2,0)</f>
        <v>Bacteria</v>
      </c>
      <c r="H11" s="53" t="s">
        <v>108</v>
      </c>
      <c r="I11" s="53" t="s">
        <v>1370</v>
      </c>
      <c r="J11" s="84" t="str">
        <f>VLOOKUP(H11,PELIGROS!A$2:G$445,3,0)</f>
        <v>Infecciones producidas por Bacterianas</v>
      </c>
      <c r="K11" s="83"/>
      <c r="L11" s="84" t="str">
        <f>VLOOKUP(H11,PELIGROS!A$2:G$445,4,0)</f>
        <v>Inspecciones planeadas e inspecciones no planeadas, procedimientos de programas de seguridad y salud en el trabajo</v>
      </c>
      <c r="M11" s="84" t="str">
        <f>VLOOKUP(H11,PELIGROS!A$2:G$445,5,0)</f>
        <v>Programa de vacunación, bota pantalon, overol, guantes, tapabocas, mascarillas con filtos</v>
      </c>
      <c r="N11" s="83">
        <v>2</v>
      </c>
      <c r="O11" s="55">
        <v>3</v>
      </c>
      <c r="P11" s="55">
        <v>10</v>
      </c>
      <c r="Q11" s="55">
        <f>N11*O11</f>
        <v>6</v>
      </c>
      <c r="R11" s="55">
        <f>P11*Q11</f>
        <v>60</v>
      </c>
      <c r="S11" s="56" t="str">
        <f>IF(Q11=40,"MA-40",IF(Q11=30,"MA-30",IF(Q11=20,"A-20",IF(Q11=10,"A-10",IF(Q11=24,"MA-24",IF(Q11=18,"A-18",IF(Q11=12,"A-12",IF(Q11=6,"M-6",IF(Q11=8,"M-8",IF(Q11=6,"M-6",IF(Q11=4,"B-4",IF(Q11=2,"B-2",))))))))))))</f>
        <v>M-6</v>
      </c>
      <c r="T11" s="57" t="str">
        <f t="shared" ref="T11:T79" si="0">IF(R11&lt;=20,"IV",IF(R11&lt;=120,"III",IF(R11&lt;=500,"II",IF(R11&lt;=4000,"I"))))</f>
        <v>III</v>
      </c>
      <c r="U11" s="58" t="str">
        <f>IF(T11=0,"",IF(T11="IV","Aceptable",IF(T11="III","Mejorable",IF(T11="II","No Aceptable o Aceptable Con Control Especifico",IF(T11="I","No Aceptable","")))))</f>
        <v>Mejorable</v>
      </c>
      <c r="V11" s="116">
        <v>1</v>
      </c>
      <c r="W11" s="84" t="str">
        <f>VLOOKUP(H11,PELIGROS!A$2:G$445,6,0)</f>
        <v xml:space="preserve">Enfermedades Infectocontagiosas
</v>
      </c>
      <c r="X11" s="83"/>
      <c r="Y11" s="83"/>
      <c r="Z11" s="83"/>
      <c r="AA11" s="84"/>
      <c r="AB11" s="84" t="str">
        <f>VLOOKUP(H11,PELIGROS!A$2:G$445,7,0)</f>
        <v xml:space="preserve">Riesgo Biológico, Autocuidado y/o Uso y manejo adecuado de E.P.P.
</v>
      </c>
      <c r="AC11" s="116" t="s">
        <v>1258</v>
      </c>
      <c r="AD11" s="93" t="s">
        <v>1201</v>
      </c>
    </row>
    <row r="12" spans="1:30" ht="51" x14ac:dyDescent="0.25">
      <c r="A12" s="86"/>
      <c r="B12" s="86"/>
      <c r="C12" s="94"/>
      <c r="D12" s="97"/>
      <c r="E12" s="100"/>
      <c r="F12" s="100"/>
      <c r="G12" s="84" t="str">
        <f>VLOOKUP(H12,PELIGROS!A$1:G$445,2,0)</f>
        <v>Hongos</v>
      </c>
      <c r="H12" s="53" t="s">
        <v>117</v>
      </c>
      <c r="I12" s="53" t="s">
        <v>1370</v>
      </c>
      <c r="J12" s="84" t="str">
        <f>VLOOKUP(H12,PELIGROS!A$2:G$445,3,0)</f>
        <v>Micosis</v>
      </c>
      <c r="K12" s="61"/>
      <c r="L12" s="84" t="str">
        <f>VLOOKUP(H12,PELIGROS!A$2:G$445,4,0)</f>
        <v>Inspecciones planeadas e inspecciones no planeadas, procedimientos de programas de seguridad y salud en el trabajo</v>
      </c>
      <c r="M12" s="84" t="str">
        <f>VLOOKUP(H12,PELIGROS!A$2:G$445,5,0)</f>
        <v>Programa de vacunación, éxamenes periódicos</v>
      </c>
      <c r="N12" s="61">
        <v>2</v>
      </c>
      <c r="O12" s="62">
        <v>3</v>
      </c>
      <c r="P12" s="62">
        <v>10</v>
      </c>
      <c r="Q12" s="55">
        <f t="shared" ref="Q12:Q47" si="1">N12*O12</f>
        <v>6</v>
      </c>
      <c r="R12" s="55">
        <f t="shared" ref="R12:R47" si="2">P12*Q12</f>
        <v>60</v>
      </c>
      <c r="S12" s="63" t="str">
        <f t="shared" ref="S12:S47" si="3">IF(Q12=40,"MA-40",IF(Q12=30,"MA-30",IF(Q12=20,"A-20",IF(Q12=10,"A-10",IF(Q12=24,"MA-24",IF(Q12=18,"A-18",IF(Q12=12,"A-12",IF(Q12=6,"M-6",IF(Q12=8,"M-8",IF(Q12=6,"M-6",IF(Q12=4,"B-4",IF(Q12=2,"B-2",))))))))))))</f>
        <v>M-6</v>
      </c>
      <c r="T12" s="64" t="str">
        <f t="shared" si="0"/>
        <v>III</v>
      </c>
      <c r="U12" s="65" t="str">
        <f t="shared" ref="U12:U47" si="4">IF(T12=0,"",IF(T12="IV","Aceptable",IF(T12="III","Mejorable",IF(T12="II","No Aceptable o Aceptable Con Control Especifico",IF(T12="I","No Aceptable","")))))</f>
        <v>Mejorable</v>
      </c>
      <c r="V12" s="103"/>
      <c r="W12" s="84" t="str">
        <f>VLOOKUP(H12,PELIGROS!A$2:G$445,6,0)</f>
        <v>Micosis</v>
      </c>
      <c r="X12" s="61"/>
      <c r="Y12" s="61"/>
      <c r="Z12" s="61"/>
      <c r="AA12" s="68"/>
      <c r="AB12" s="84" t="str">
        <f>VLOOKUP(H12,PELIGROS!A$2:G$445,7,0)</f>
        <v xml:space="preserve">Riesgo Biológico, Autocuidado y/o Uso y manejo adecuado de E.P.P.
</v>
      </c>
      <c r="AC12" s="103"/>
      <c r="AD12" s="94"/>
    </row>
    <row r="13" spans="1:30" ht="51" x14ac:dyDescent="0.25">
      <c r="A13" s="86"/>
      <c r="B13" s="86"/>
      <c r="C13" s="94"/>
      <c r="D13" s="97"/>
      <c r="E13" s="100"/>
      <c r="F13" s="100"/>
      <c r="G13" s="84" t="str">
        <f>VLOOKUP(H13,PELIGROS!A$1:G$445,2,0)</f>
        <v>Virus</v>
      </c>
      <c r="H13" s="53" t="s">
        <v>120</v>
      </c>
      <c r="I13" s="53" t="s">
        <v>1370</v>
      </c>
      <c r="J13" s="84" t="str">
        <f>VLOOKUP(H13,PELIGROS!A$2:G$445,3,0)</f>
        <v>Infecciones Virales</v>
      </c>
      <c r="K13" s="61"/>
      <c r="L13" s="84" t="str">
        <f>VLOOKUP(H13,PELIGROS!A$2:G$445,4,0)</f>
        <v>Inspecciones planeadas e inspecciones no planeadas, procedimientos de programas de seguridad y salud en el trabajo</v>
      </c>
      <c r="M13" s="84" t="str">
        <f>VLOOKUP(H13,PELIGROS!A$2:G$445,5,0)</f>
        <v>Programa de vacunación, bota pantalon, overol, guantes, tapabocas, mascarillas con filtos</v>
      </c>
      <c r="N13" s="61">
        <v>2</v>
      </c>
      <c r="O13" s="62">
        <v>3</v>
      </c>
      <c r="P13" s="62">
        <v>10</v>
      </c>
      <c r="Q13" s="55">
        <f t="shared" si="1"/>
        <v>6</v>
      </c>
      <c r="R13" s="55">
        <f t="shared" si="2"/>
        <v>60</v>
      </c>
      <c r="S13" s="63" t="str">
        <f t="shared" si="3"/>
        <v>M-6</v>
      </c>
      <c r="T13" s="64" t="str">
        <f t="shared" si="0"/>
        <v>III</v>
      </c>
      <c r="U13" s="65" t="str">
        <f t="shared" si="4"/>
        <v>Mejorable</v>
      </c>
      <c r="V13" s="103"/>
      <c r="W13" s="84" t="str">
        <f>VLOOKUP(H13,PELIGROS!A$2:G$445,6,0)</f>
        <v xml:space="preserve">Enfermedades Infectocontagiosas
</v>
      </c>
      <c r="X13" s="61"/>
      <c r="Y13" s="61"/>
      <c r="Z13" s="61"/>
      <c r="AA13" s="68"/>
      <c r="AB13" s="84" t="str">
        <f>VLOOKUP(H13,PELIGROS!A$2:G$445,7,0)</f>
        <v xml:space="preserve">Riesgo Biológico, Autocuidado y/o Uso y manejo adecuado de E.P.P.
</v>
      </c>
      <c r="AC13" s="104"/>
      <c r="AD13" s="94"/>
    </row>
    <row r="14" spans="1:30" ht="51" x14ac:dyDescent="0.25">
      <c r="A14" s="86"/>
      <c r="B14" s="86"/>
      <c r="C14" s="94"/>
      <c r="D14" s="97"/>
      <c r="E14" s="100"/>
      <c r="F14" s="100"/>
      <c r="G14" s="84" t="str">
        <f>VLOOKUP(H14,PELIGROS!A$1:G$445,2,0)</f>
        <v>INFRAROJA, ULTRAVIOLETA, VISIBLE, RADIOFRECUENCIA, MICROONDAS, LASER</v>
      </c>
      <c r="H14" s="53" t="s">
        <v>67</v>
      </c>
      <c r="I14" s="53" t="s">
        <v>1371</v>
      </c>
      <c r="J14" s="84" t="str">
        <f>VLOOKUP(H14,PELIGROS!A$2:G$445,3,0)</f>
        <v>CÁNCER, LESIONES DÉRMICAS Y OCULARES</v>
      </c>
      <c r="K14" s="61"/>
      <c r="L14" s="84" t="str">
        <f>VLOOKUP(H14,PELIGROS!A$2:G$445,4,0)</f>
        <v>Inspecciones planeadas e inspecciones no planeadas, procedimientos de programas de seguridad y salud en el trabajo</v>
      </c>
      <c r="M14" s="84" t="str">
        <f>VLOOKUP(H14,PELIGROS!A$2:G$445,5,0)</f>
        <v>PROGRAMA BLOQUEADOR SOLAR</v>
      </c>
      <c r="N14" s="61">
        <v>2</v>
      </c>
      <c r="O14" s="62">
        <v>3</v>
      </c>
      <c r="P14" s="62">
        <v>10</v>
      </c>
      <c r="Q14" s="55">
        <f t="shared" si="1"/>
        <v>6</v>
      </c>
      <c r="R14" s="55">
        <f t="shared" si="2"/>
        <v>60</v>
      </c>
      <c r="S14" s="63" t="str">
        <f t="shared" si="3"/>
        <v>M-6</v>
      </c>
      <c r="T14" s="64" t="str">
        <f t="shared" si="0"/>
        <v>III</v>
      </c>
      <c r="U14" s="65" t="str">
        <f t="shared" si="4"/>
        <v>Mejorable</v>
      </c>
      <c r="V14" s="103"/>
      <c r="W14" s="84" t="str">
        <f>VLOOKUP(H14,PELIGROS!A$2:G$445,6,0)</f>
        <v>CÁNCER</v>
      </c>
      <c r="X14" s="61"/>
      <c r="Y14" s="61"/>
      <c r="Z14" s="61"/>
      <c r="AA14" s="68"/>
      <c r="AB14" s="84" t="str">
        <f>VLOOKUP(H14,PELIGROS!A$2:G$445,7,0)</f>
        <v>N/A</v>
      </c>
      <c r="AC14" s="61" t="s">
        <v>1202</v>
      </c>
      <c r="AD14" s="94"/>
    </row>
    <row r="15" spans="1:30" ht="51" x14ac:dyDescent="0.25">
      <c r="A15" s="86"/>
      <c r="B15" s="86"/>
      <c r="C15" s="94"/>
      <c r="D15" s="97"/>
      <c r="E15" s="100"/>
      <c r="F15" s="100"/>
      <c r="G15" s="84" t="str">
        <f>VLOOKUP(H15,PELIGROS!A$1:G$445,2,0)</f>
        <v>MAQUINARIA O EQUIPO</v>
      </c>
      <c r="H15" s="53" t="s">
        <v>164</v>
      </c>
      <c r="I15" s="53" t="s">
        <v>1371</v>
      </c>
      <c r="J15" s="84" t="str">
        <f>VLOOKUP(H15,PELIGROS!A$2:G$445,3,0)</f>
        <v>SORDERA, ESTRÉS, HIPOACUSIA, CEFALA,IRRITABILIDAD</v>
      </c>
      <c r="K15" s="61"/>
      <c r="L15" s="84" t="str">
        <f>VLOOKUP(H15,PELIGROS!A$2:G$445,4,0)</f>
        <v>Inspecciones planeadas e inspecciones no planeadas, procedimientos de programas de seguridad y salud en el trabajo</v>
      </c>
      <c r="M15" s="84" t="str">
        <f>VLOOKUP(H15,PELIGROS!A$2:G$445,5,0)</f>
        <v>PVE RUIDO</v>
      </c>
      <c r="N15" s="61">
        <v>2</v>
      </c>
      <c r="O15" s="62">
        <v>3</v>
      </c>
      <c r="P15" s="62">
        <v>60</v>
      </c>
      <c r="Q15" s="55">
        <f t="shared" si="1"/>
        <v>6</v>
      </c>
      <c r="R15" s="55">
        <f t="shared" si="2"/>
        <v>360</v>
      </c>
      <c r="S15" s="63" t="str">
        <f t="shared" si="3"/>
        <v>M-6</v>
      </c>
      <c r="T15" s="64" t="str">
        <f t="shared" si="0"/>
        <v>II</v>
      </c>
      <c r="U15" s="65" t="str">
        <f t="shared" si="4"/>
        <v>No Aceptable o Aceptable Con Control Especifico</v>
      </c>
      <c r="V15" s="103"/>
      <c r="W15" s="84" t="str">
        <f>VLOOKUP(H15,PELIGROS!A$2:G$445,6,0)</f>
        <v>SORDERA</v>
      </c>
      <c r="X15" s="61"/>
      <c r="Y15" s="61"/>
      <c r="Z15" s="61"/>
      <c r="AA15" s="68"/>
      <c r="AB15" s="84" t="str">
        <f>VLOOKUP(H15,PELIGROS!A$2:G$445,7,0)</f>
        <v>USO DE EPP</v>
      </c>
      <c r="AC15" s="61" t="s">
        <v>1297</v>
      </c>
      <c r="AD15" s="94"/>
    </row>
    <row r="16" spans="1:30" ht="51" x14ac:dyDescent="0.25">
      <c r="A16" s="86"/>
      <c r="B16" s="86"/>
      <c r="C16" s="94"/>
      <c r="D16" s="97"/>
      <c r="E16" s="100"/>
      <c r="F16" s="100"/>
      <c r="G16" s="84" t="str">
        <f>VLOOKUP(H16,PELIGROS!A$1:G$445,2,0)</f>
        <v>GASES Y VAPORES</v>
      </c>
      <c r="H16" s="53" t="s">
        <v>250</v>
      </c>
      <c r="I16" s="53" t="s">
        <v>1381</v>
      </c>
      <c r="J16" s="84" t="str">
        <f>VLOOKUP(H16,PELIGROS!A$2:G$445,3,0)</f>
        <v xml:space="preserve"> LESIONES EN LA PIEL, IRRITACIÓN EN VÍAS  RESPIRATORIAS, MUERTE</v>
      </c>
      <c r="K16" s="61"/>
      <c r="L16" s="84" t="str">
        <f>VLOOKUP(H16,PELIGROS!A$2:G$445,4,0)</f>
        <v>Inspecciones planeadas e inspecciones no planeadas, procedimientos de programas de seguridad y salud en el trabajo</v>
      </c>
      <c r="M16" s="84" t="str">
        <f>VLOOKUP(H16,PELIGROS!A$2:G$445,5,0)</f>
        <v>EPP TAPABOCAS, CARETAS CON FILTROS</v>
      </c>
      <c r="N16" s="61">
        <v>2</v>
      </c>
      <c r="O16" s="62">
        <v>3</v>
      </c>
      <c r="P16" s="62">
        <v>25</v>
      </c>
      <c r="Q16" s="55">
        <f t="shared" si="1"/>
        <v>6</v>
      </c>
      <c r="R16" s="55">
        <f t="shared" si="2"/>
        <v>150</v>
      </c>
      <c r="S16" s="63" t="str">
        <f t="shared" si="3"/>
        <v>M-6</v>
      </c>
      <c r="T16" s="64" t="str">
        <f t="shared" si="0"/>
        <v>II</v>
      </c>
      <c r="U16" s="65" t="str">
        <f t="shared" si="4"/>
        <v>No Aceptable o Aceptable Con Control Especifico</v>
      </c>
      <c r="V16" s="103"/>
      <c r="W16" s="84" t="str">
        <f>VLOOKUP(H16,PELIGROS!A$2:G$445,6,0)</f>
        <v xml:space="preserve"> MUERTE</v>
      </c>
      <c r="X16" s="61"/>
      <c r="Y16" s="61"/>
      <c r="Z16" s="61"/>
      <c r="AA16" s="68"/>
      <c r="AB16" s="84" t="str">
        <f>VLOOKUP(H16,PELIGROS!A$2:G$445,7,0)</f>
        <v>USO Y MANEJO ADECUADO DE E.P.P.</v>
      </c>
      <c r="AC16" s="61" t="s">
        <v>1320</v>
      </c>
      <c r="AD16" s="94"/>
    </row>
    <row r="17" spans="1:30" ht="63.75" x14ac:dyDescent="0.25">
      <c r="A17" s="86"/>
      <c r="B17" s="86"/>
      <c r="C17" s="94"/>
      <c r="D17" s="97"/>
      <c r="E17" s="100"/>
      <c r="F17" s="100"/>
      <c r="G17" s="84" t="str">
        <f>VLOOKUP(H17,PELIGROS!A$1:G$445,2,0)</f>
        <v>NATURALEZA DE LA TAREA</v>
      </c>
      <c r="H17" s="53" t="s">
        <v>76</v>
      </c>
      <c r="I17" s="53" t="s">
        <v>1372</v>
      </c>
      <c r="J17" s="84" t="str">
        <f>VLOOKUP(H17,PELIGROS!A$2:G$445,3,0)</f>
        <v>ESTRÉS,  TRANSTORNOS DEL SUEÑO</v>
      </c>
      <c r="K17" s="61"/>
      <c r="L17" s="84" t="str">
        <f>VLOOKUP(H17,PELIGROS!A$2:G$445,4,0)</f>
        <v>N/A</v>
      </c>
      <c r="M17" s="84" t="str">
        <f>VLOOKUP(H17,PELIGROS!A$2:G$445,5,0)</f>
        <v>PVE PSICOSOCIAL</v>
      </c>
      <c r="N17" s="61">
        <v>2</v>
      </c>
      <c r="O17" s="62">
        <v>2</v>
      </c>
      <c r="P17" s="62">
        <v>10</v>
      </c>
      <c r="Q17" s="55">
        <f t="shared" si="1"/>
        <v>4</v>
      </c>
      <c r="R17" s="55">
        <f t="shared" si="2"/>
        <v>40</v>
      </c>
      <c r="S17" s="63" t="str">
        <f t="shared" si="3"/>
        <v>B-4</v>
      </c>
      <c r="T17" s="64" t="str">
        <f t="shared" si="0"/>
        <v>III</v>
      </c>
      <c r="U17" s="65" t="str">
        <f t="shared" si="4"/>
        <v>Mejorable</v>
      </c>
      <c r="V17" s="103"/>
      <c r="W17" s="84" t="str">
        <f>VLOOKUP(H17,PELIGROS!A$2:G$445,6,0)</f>
        <v>ESTRÉS</v>
      </c>
      <c r="X17" s="61"/>
      <c r="Y17" s="61"/>
      <c r="Z17" s="61"/>
      <c r="AA17" s="68"/>
      <c r="AB17" s="84" t="str">
        <f>VLOOKUP(H17,PELIGROS!A$2:G$445,7,0)</f>
        <v>N/A</v>
      </c>
      <c r="AC17" s="61" t="s">
        <v>1319</v>
      </c>
      <c r="AD17" s="94"/>
    </row>
    <row r="18" spans="1:30" ht="51" x14ac:dyDescent="0.25">
      <c r="A18" s="86"/>
      <c r="B18" s="86"/>
      <c r="C18" s="94"/>
      <c r="D18" s="97"/>
      <c r="E18" s="100"/>
      <c r="F18" s="100"/>
      <c r="G18" s="84" t="str">
        <f>VLOOKUP(H18,PELIGROS!A$1:G$445,2,0)</f>
        <v>Forzadas, Prolongadas</v>
      </c>
      <c r="H18" s="53" t="s">
        <v>40</v>
      </c>
      <c r="I18" s="53" t="s">
        <v>1373</v>
      </c>
      <c r="J18" s="84" t="str">
        <f>VLOOKUP(H18,PELIGROS!A$2:G$445,3,0)</f>
        <v xml:space="preserve">Lesiones osteomusculares, lesiones osteoarticulares
</v>
      </c>
      <c r="K18" s="61"/>
      <c r="L18" s="84" t="str">
        <f>VLOOKUP(H18,PELIGROS!A$2:G$445,4,0)</f>
        <v>Inspecciones planeadas e inspecciones no planeadas, procedimientos de programas de seguridad y salud en el trabajo</v>
      </c>
      <c r="M18" s="84" t="str">
        <f>VLOOKUP(H18,PELIGROS!A$2:G$445,5,0)</f>
        <v>PVE Biomecánico, programa pausas activas, exámenes periódicos, recomendaciones, control de posturas</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84" t="str">
        <f>VLOOKUP(H18,PELIGROS!A$2:G$445,6,0)</f>
        <v>Enfermedades Osteomusculares</v>
      </c>
      <c r="X18" s="61"/>
      <c r="Y18" s="61"/>
      <c r="Z18" s="61"/>
      <c r="AA18" s="68"/>
      <c r="AB18" s="84" t="str">
        <f>VLOOKUP(H18,PELIGROS!A$2:G$445,7,0)</f>
        <v>Prevención en lesiones osteomusculares, líderes de pausas activas</v>
      </c>
      <c r="AC18" s="61" t="s">
        <v>1204</v>
      </c>
      <c r="AD18" s="94"/>
    </row>
    <row r="19" spans="1:30" ht="51" x14ac:dyDescent="0.25">
      <c r="A19" s="86"/>
      <c r="B19" s="86"/>
      <c r="C19" s="94"/>
      <c r="D19" s="97"/>
      <c r="E19" s="100"/>
      <c r="F19" s="100"/>
      <c r="G19" s="84" t="str">
        <f>VLOOKUP(H19,PELIGROS!A$1:G$445,2,0)</f>
        <v>Movimientos repetitivos, Miembros Superiores</v>
      </c>
      <c r="H19" s="53" t="s">
        <v>47</v>
      </c>
      <c r="I19" s="53" t="s">
        <v>1373</v>
      </c>
      <c r="J19" s="84" t="str">
        <f>VLOOKUP(H19,PELIGROS!A$2:G$445,3,0)</f>
        <v>Lesiones Musculoesqueléticas</v>
      </c>
      <c r="K19" s="61"/>
      <c r="L19" s="84" t="str">
        <f>VLOOKUP(H19,PELIGROS!A$2:G$445,4,0)</f>
        <v>N/A</v>
      </c>
      <c r="M19" s="84" t="str">
        <f>VLOOKUP(H19,PELIGROS!A$2:G$445,5,0)</f>
        <v>PVE BIomécanico, programa pausas activas, examenes periódicos, recomendaicones, control de posturas</v>
      </c>
      <c r="N19" s="61">
        <v>2</v>
      </c>
      <c r="O19" s="62">
        <v>3</v>
      </c>
      <c r="P19" s="62">
        <v>25</v>
      </c>
      <c r="Q19" s="55">
        <f t="shared" si="1"/>
        <v>6</v>
      </c>
      <c r="R19" s="55">
        <f t="shared" si="2"/>
        <v>150</v>
      </c>
      <c r="S19" s="63" t="str">
        <f t="shared" si="3"/>
        <v>M-6</v>
      </c>
      <c r="T19" s="64" t="str">
        <f t="shared" si="0"/>
        <v>II</v>
      </c>
      <c r="U19" s="65" t="str">
        <f t="shared" si="4"/>
        <v>No Aceptable o Aceptable Con Control Especifico</v>
      </c>
      <c r="V19" s="103"/>
      <c r="W19" s="84" t="str">
        <f>VLOOKUP(H19,PELIGROS!A$2:G$445,6,0)</f>
        <v>Enfermedades musculoesqueleticas</v>
      </c>
      <c r="X19" s="61"/>
      <c r="Y19" s="61"/>
      <c r="Z19" s="61"/>
      <c r="AA19" s="68"/>
      <c r="AB19" s="84" t="str">
        <f>VLOOKUP(H19,PELIGROS!A$2:G$445,7,0)</f>
        <v>Prevención en lesiones osteomusculares, líderes de pausas activas</v>
      </c>
      <c r="AC19" s="61" t="s">
        <v>1204</v>
      </c>
      <c r="AD19" s="94"/>
    </row>
    <row r="20" spans="1:30" ht="51" x14ac:dyDescent="0.25">
      <c r="A20" s="86"/>
      <c r="B20" s="86"/>
      <c r="C20" s="94"/>
      <c r="D20" s="97"/>
      <c r="E20" s="100"/>
      <c r="F20" s="100"/>
      <c r="G20" s="84" t="str">
        <f>VLOOKUP(H20,PELIGROS!A$1:G$445,2,0)</f>
        <v>Atropellamiento, Envestir</v>
      </c>
      <c r="H20" s="53" t="s">
        <v>1187</v>
      </c>
      <c r="I20" s="53" t="s">
        <v>1374</v>
      </c>
      <c r="J20" s="84" t="str">
        <f>VLOOKUP(H20,PELIGROS!A$2:G$445,3,0)</f>
        <v>Lesiones, pérdidas materiales, muerte</v>
      </c>
      <c r="K20" s="61"/>
      <c r="L20" s="84" t="str">
        <f>VLOOKUP(H20,PELIGROS!A$2:G$445,4,0)</f>
        <v>Inspecciones planeadas e inspecciones no planeadas, procedimientos de programas de seguridad y salud en el trabajo</v>
      </c>
      <c r="M20" s="84" t="str">
        <f>VLOOKUP(H20,PELIGROS!A$2:G$445,5,0)</f>
        <v>Programa de seguridad vial, señalización</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84" t="str">
        <f>VLOOKUP(H20,PELIGROS!A$2:G$445,6,0)</f>
        <v>Muerte</v>
      </c>
      <c r="X20" s="61"/>
      <c r="Y20" s="61"/>
      <c r="Z20" s="61"/>
      <c r="AA20" s="68"/>
      <c r="AB20" s="84" t="str">
        <f>VLOOKUP(H20,PELIGROS!A$2:G$445,7,0)</f>
        <v>Seguridad vial y manejo defensivo, aseguramiento de áreas de trabajo</v>
      </c>
      <c r="AC20" s="61" t="s">
        <v>1205</v>
      </c>
      <c r="AD20" s="94"/>
    </row>
    <row r="21" spans="1:30" ht="40.5" x14ac:dyDescent="0.25">
      <c r="A21" s="86"/>
      <c r="B21" s="86"/>
      <c r="C21" s="94"/>
      <c r="D21" s="97"/>
      <c r="E21" s="100"/>
      <c r="F21" s="100"/>
      <c r="G21" s="84" t="str">
        <f>VLOOKUP(H21,PELIGROS!A$1:G$445,2,0)</f>
        <v>Superficies de trabajo irregulares o deslizantes</v>
      </c>
      <c r="H21" s="53" t="s">
        <v>597</v>
      </c>
      <c r="I21" s="53" t="s">
        <v>1374</v>
      </c>
      <c r="J21" s="84" t="str">
        <f>VLOOKUP(H21,PELIGROS!A$2:G$445,3,0)</f>
        <v>Caidas del mismo nivel, fracturas, golpe con objetos, caídas de objetos, obstrucción de rutas de evacuación</v>
      </c>
      <c r="K21" s="61"/>
      <c r="L21" s="84" t="str">
        <f>VLOOKUP(H21,PELIGROS!A$2:G$445,4,0)</f>
        <v>N/A</v>
      </c>
      <c r="M21" s="84" t="str">
        <f>VLOOKUP(H21,PELIGROS!A$2:G$445,5,0)</f>
        <v>N/A</v>
      </c>
      <c r="N21" s="61">
        <v>2</v>
      </c>
      <c r="O21" s="62">
        <v>3</v>
      </c>
      <c r="P21" s="62">
        <v>25</v>
      </c>
      <c r="Q21" s="55">
        <f t="shared" si="1"/>
        <v>6</v>
      </c>
      <c r="R21" s="55">
        <f t="shared" si="2"/>
        <v>150</v>
      </c>
      <c r="S21" s="63" t="str">
        <f t="shared" si="3"/>
        <v>M-6</v>
      </c>
      <c r="T21" s="64" t="str">
        <f t="shared" si="0"/>
        <v>II</v>
      </c>
      <c r="U21" s="65" t="str">
        <f t="shared" si="4"/>
        <v>No Aceptable o Aceptable Con Control Especifico</v>
      </c>
      <c r="V21" s="103"/>
      <c r="W21" s="84" t="str">
        <f>VLOOKUP(H21,PELIGROS!A$2:G$445,6,0)</f>
        <v>Caídas de distinto nivel</v>
      </c>
      <c r="X21" s="61"/>
      <c r="Y21" s="61"/>
      <c r="Z21" s="61"/>
      <c r="AA21" s="68"/>
      <c r="AB21" s="84" t="str">
        <f>VLOOKUP(H21,PELIGROS!A$2:G$445,7,0)</f>
        <v>Pautas Básicas en orden y aseo en el lugar de trabajo, actos y condiciones inseguras</v>
      </c>
      <c r="AC21" s="61" t="s">
        <v>1206</v>
      </c>
      <c r="AD21" s="94"/>
    </row>
    <row r="22" spans="1:30" ht="89.25" x14ac:dyDescent="0.25">
      <c r="A22" s="86"/>
      <c r="B22" s="86"/>
      <c r="C22" s="94"/>
      <c r="D22" s="97"/>
      <c r="E22" s="100"/>
      <c r="F22" s="100"/>
      <c r="G22" s="84" t="str">
        <f>VLOOKUP(H22,PELIGROS!A$1:G$445,2,0)</f>
        <v>MANTENIMIENTO DE PUENTE GRUAS, LIMPIEZA DE CANALES, MANTENIMIENTO DE INSTALACIONES LOCATIVAS, MANTENIMIENTO Y REPARACIÓN DE POZOS</v>
      </c>
      <c r="H22" s="53" t="s">
        <v>624</v>
      </c>
      <c r="I22" s="53" t="s">
        <v>1374</v>
      </c>
      <c r="J22" s="84" t="str">
        <f>VLOOKUP(H22,PELIGROS!A$2:G$445,3,0)</f>
        <v>LESIONES, FRACTURAS, MUERTE</v>
      </c>
      <c r="K22" s="61"/>
      <c r="L22" s="84" t="str">
        <f>VLOOKUP(H22,PELIGROS!A$2:G$445,4,0)</f>
        <v>Inspecciones planeadas e inspecciones no planeadas, procedimientos de programas de seguridad y salud en el trabajo</v>
      </c>
      <c r="M22" s="84" t="str">
        <f>VLOOKUP(H22,PELIGROS!A$2:G$445,5,0)</f>
        <v>EPP</v>
      </c>
      <c r="N22" s="61">
        <v>2</v>
      </c>
      <c r="O22" s="62">
        <v>2</v>
      </c>
      <c r="P22" s="62">
        <v>100</v>
      </c>
      <c r="Q22" s="55">
        <f t="shared" ref="Q22" si="5">N22*O22</f>
        <v>4</v>
      </c>
      <c r="R22" s="55">
        <f t="shared" ref="R22" si="6">P22*Q22</f>
        <v>400</v>
      </c>
      <c r="S22" s="63" t="str">
        <f t="shared" ref="S22" si="7">IF(Q22=40,"MA-40",IF(Q22=30,"MA-30",IF(Q22=20,"A-20",IF(Q22=10,"A-10",IF(Q22=24,"MA-24",IF(Q22=18,"A-18",IF(Q22=12,"A-12",IF(Q22=6,"M-6",IF(Q22=8,"M-8",IF(Q22=6,"M-6",IF(Q22=4,"B-4",IF(Q22=2,"B-2",))))))))))))</f>
        <v>B-4</v>
      </c>
      <c r="T22" s="64" t="str">
        <f t="shared" ref="T22" si="8">IF(R22&lt;=20,"IV",IF(R22&lt;=120,"III",IF(R22&lt;=500,"II",IF(R22&lt;=4000,"I"))))</f>
        <v>II</v>
      </c>
      <c r="U22" s="65" t="str">
        <f t="shared" ref="U22" si="9">IF(T22=0,"",IF(T22="IV","Aceptable",IF(T22="III","Mejorable",IF(T22="II","No Aceptable o Aceptable Con Control Especifico",IF(T22="I","No Aceptable","")))))</f>
        <v>No Aceptable o Aceptable Con Control Especifico</v>
      </c>
      <c r="V22" s="103"/>
      <c r="W22" s="84" t="str">
        <f>VLOOKUP(H22,PELIGROS!A$2:G$445,6,0)</f>
        <v>MUERTE</v>
      </c>
      <c r="X22" s="61"/>
      <c r="Y22" s="61"/>
      <c r="Z22" s="61"/>
      <c r="AA22" s="68"/>
      <c r="AB22" s="84" t="str">
        <f>VLOOKUP(H22,PELIGROS!A$2:G$445,7,0)</f>
        <v>CERTIFICACIÓN Y/O ENTRENAMIENTO EN TRABAJO SEGURO EN ALTURAS; DILGENCIAMIENTO DE PERMISO DE TRABAJO; USO Y MANEJO ADECUADO DE E.P.P.; ARME Y DESARME DE ANDAMIOS</v>
      </c>
      <c r="AC22" s="61"/>
      <c r="AD22" s="94"/>
    </row>
    <row r="23" spans="1:30" ht="63.75" x14ac:dyDescent="0.25">
      <c r="A23" s="86"/>
      <c r="B23" s="86"/>
      <c r="C23" s="94"/>
      <c r="D23" s="97"/>
      <c r="E23" s="100"/>
      <c r="F23" s="100"/>
      <c r="G23" s="84" t="str">
        <f>VLOOKUP(H23,PELIGROS!A$1:G$445,2,0)</f>
        <v>Atraco, golpiza, atentados y secuestrados</v>
      </c>
      <c r="H23" s="53" t="s">
        <v>57</v>
      </c>
      <c r="I23" s="53" t="s">
        <v>1374</v>
      </c>
      <c r="J23" s="84" t="str">
        <f>VLOOKUP(H23,PELIGROS!A$2:G$445,3,0)</f>
        <v>Estrés, golpes, Secuestros</v>
      </c>
      <c r="K23" s="61"/>
      <c r="L23" s="84" t="str">
        <f>VLOOKUP(H23,PELIGROS!A$2:G$445,4,0)</f>
        <v>Inspecciones planeadas e inspecciones no planeadas, procedimientos de programas de seguridad y salud en el trabajo</v>
      </c>
      <c r="M23" s="84" t="str">
        <f>VLOOKUP(H23,PELIGROS!A$2:G$445,5,0)</f>
        <v xml:space="preserve">Uniformes Corporativos, Caquetas corporativas, Carnetización
</v>
      </c>
      <c r="N23" s="61">
        <v>2</v>
      </c>
      <c r="O23" s="62">
        <v>3</v>
      </c>
      <c r="P23" s="62">
        <v>60</v>
      </c>
      <c r="Q23" s="55">
        <f t="shared" si="1"/>
        <v>6</v>
      </c>
      <c r="R23" s="55">
        <f t="shared" si="2"/>
        <v>360</v>
      </c>
      <c r="S23" s="63" t="str">
        <f t="shared" si="3"/>
        <v>M-6</v>
      </c>
      <c r="T23" s="64" t="str">
        <f t="shared" si="0"/>
        <v>II</v>
      </c>
      <c r="U23" s="65" t="str">
        <f t="shared" si="4"/>
        <v>No Aceptable o Aceptable Con Control Especifico</v>
      </c>
      <c r="V23" s="103"/>
      <c r="W23" s="84" t="str">
        <f>VLOOKUP(H23,PELIGROS!A$2:G$445,6,0)</f>
        <v>Secuestros</v>
      </c>
      <c r="X23" s="61"/>
      <c r="Y23" s="61"/>
      <c r="Z23" s="61"/>
      <c r="AA23" s="68"/>
      <c r="AB23" s="84" t="str">
        <f>VLOOKUP(H23,PELIGROS!A$2:G$445,7,0)</f>
        <v>N/A</v>
      </c>
      <c r="AC23" s="61" t="s">
        <v>1207</v>
      </c>
      <c r="AD23" s="94"/>
    </row>
    <row r="24" spans="1:30" ht="51.75" thickBot="1" x14ac:dyDescent="0.3">
      <c r="A24" s="86"/>
      <c r="B24" s="86"/>
      <c r="C24" s="95"/>
      <c r="D24" s="98"/>
      <c r="E24" s="101"/>
      <c r="F24" s="101"/>
      <c r="G24" s="84" t="str">
        <f>VLOOKUP(H24,PELIGROS!A$1:G$445,2,0)</f>
        <v>SISMOS, INCENDIOS, INUNDACIONES, TERREMOTOS, VENDAVALES, DERRUMBE</v>
      </c>
      <c r="H24" s="53" t="s">
        <v>62</v>
      </c>
      <c r="I24" s="53" t="s">
        <v>1375</v>
      </c>
      <c r="J24" s="84" t="str">
        <f>VLOOKUP(H24,PELIGROS!A$2:G$445,3,0)</f>
        <v>SISMOS, INCENDIOS, INUNDACIONES, TERREMOTOS, VENDAVALES</v>
      </c>
      <c r="K24" s="61"/>
      <c r="L24" s="84" t="str">
        <f>VLOOKUP(H24,PELIGROS!A$2:G$445,4,0)</f>
        <v>Inspecciones planeadas e inspecciones no planeadas, procedimientos de programas de seguridad y salud en el trabajo</v>
      </c>
      <c r="M24" s="84" t="str">
        <f>VLOOKUP(H24,PELIGROS!A$2:G$445,5,0)</f>
        <v>BRIGADAS DE EMERGENCIAS</v>
      </c>
      <c r="N24" s="61">
        <v>2</v>
      </c>
      <c r="O24" s="62">
        <v>1</v>
      </c>
      <c r="P24" s="62">
        <v>100</v>
      </c>
      <c r="Q24" s="55">
        <f t="shared" si="1"/>
        <v>2</v>
      </c>
      <c r="R24" s="55">
        <f t="shared" si="2"/>
        <v>200</v>
      </c>
      <c r="S24" s="63" t="str">
        <f t="shared" si="3"/>
        <v>B-2</v>
      </c>
      <c r="T24" s="64" t="str">
        <f t="shared" si="0"/>
        <v>II</v>
      </c>
      <c r="U24" s="65" t="str">
        <f t="shared" si="4"/>
        <v>No Aceptable o Aceptable Con Control Especifico</v>
      </c>
      <c r="V24" s="104"/>
      <c r="W24" s="84" t="str">
        <f>VLOOKUP(H24,PELIGROS!A$2:G$445,6,0)</f>
        <v>MUERTE</v>
      </c>
      <c r="X24" s="61"/>
      <c r="Y24" s="61"/>
      <c r="Z24" s="61"/>
      <c r="AA24" s="68"/>
      <c r="AB24" s="84" t="str">
        <f>VLOOKUP(H24,PELIGROS!A$2:G$445,7,0)</f>
        <v>ENTRENAMIENTO DE LA BRIGADA; DIVULGACIÓN DE PLAN DE EMERGENCIA</v>
      </c>
      <c r="AC24" s="61" t="s">
        <v>1209</v>
      </c>
      <c r="AD24" s="106"/>
    </row>
    <row r="25" spans="1:30" ht="51" x14ac:dyDescent="0.25">
      <c r="A25" s="86"/>
      <c r="B25" s="86"/>
      <c r="C25" s="107" t="str">
        <f>VLOOKUP(E25,[1]Hoja2!A$2:C$82,2,0)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25" s="109" t="str">
        <f>VLOOKUP(E25,[1]Hoja2!A$2:C$82,3,0)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25" s="112" t="s">
        <v>1045</v>
      </c>
      <c r="F25" s="112" t="s">
        <v>1199</v>
      </c>
      <c r="G25" s="82" t="str">
        <f>VLOOKUP(H25,PELIGROS!A$1:G$445,2,0)</f>
        <v>Bacteria</v>
      </c>
      <c r="H25" s="22" t="s">
        <v>108</v>
      </c>
      <c r="I25" s="22" t="s">
        <v>1370</v>
      </c>
      <c r="J25" s="82" t="str">
        <f>VLOOKUP(H25,PELIGROS!A$2:G$445,3,0)</f>
        <v>Infecciones producidas por Bacterianas</v>
      </c>
      <c r="K25" s="16"/>
      <c r="L25" s="82" t="str">
        <f>VLOOKUP(H25,PELIGROS!A$2:G$445,4,0)</f>
        <v>Inspecciones planeadas e inspecciones no planeadas, procedimientos de programas de seguridad y salud en el trabajo</v>
      </c>
      <c r="M25" s="82" t="str">
        <f>VLOOKUP(H25,PELIGROS!A$2:G$445,5,0)</f>
        <v>Programa de vacunación, bota pantalon, overol, guantes, tapabocas, mascarillas con filtos</v>
      </c>
      <c r="N25" s="81">
        <v>2</v>
      </c>
      <c r="O25" s="24">
        <v>3</v>
      </c>
      <c r="P25" s="24">
        <v>10</v>
      </c>
      <c r="Q25" s="24">
        <f t="shared" si="1"/>
        <v>6</v>
      </c>
      <c r="R25" s="24">
        <f t="shared" si="2"/>
        <v>60</v>
      </c>
      <c r="S25" s="29" t="str">
        <f t="shared" si="3"/>
        <v>M-6</v>
      </c>
      <c r="T25" s="30" t="str">
        <f t="shared" si="0"/>
        <v>III</v>
      </c>
      <c r="U25" s="31" t="str">
        <f t="shared" si="4"/>
        <v>Mejorable</v>
      </c>
      <c r="V25" s="88">
        <v>1</v>
      </c>
      <c r="W25" s="82" t="str">
        <f>VLOOKUP(H25,PELIGROS!A$2:G$445,6,0)</f>
        <v xml:space="preserve">Enfermedades Infectocontagiosas
</v>
      </c>
      <c r="X25" s="16"/>
      <c r="Y25" s="16"/>
      <c r="Z25" s="16"/>
      <c r="AA25" s="15"/>
      <c r="AB25" s="82" t="str">
        <f>VLOOKUP(H25,PELIGROS!A$2:G$445,7,0)</f>
        <v xml:space="preserve">Riesgo Biológico, Autocuidado y/o Uso y manejo adecuado de E.P.P.
</v>
      </c>
      <c r="AC25" s="158" t="s">
        <v>1252</v>
      </c>
      <c r="AD25" s="90" t="s">
        <v>1201</v>
      </c>
    </row>
    <row r="26" spans="1:30" ht="51" x14ac:dyDescent="0.25">
      <c r="A26" s="86"/>
      <c r="B26" s="86"/>
      <c r="C26" s="91"/>
      <c r="D26" s="110"/>
      <c r="E26" s="113"/>
      <c r="F26" s="113"/>
      <c r="G26" s="82" t="str">
        <f>VLOOKUP(H26,PELIGROS!A$1:G$445,2,0)</f>
        <v>Hongos</v>
      </c>
      <c r="H26" s="22" t="s">
        <v>117</v>
      </c>
      <c r="I26" s="22" t="s">
        <v>1370</v>
      </c>
      <c r="J26" s="82" t="str">
        <f>VLOOKUP(H26,PELIGROS!A$2:G$445,3,0)</f>
        <v>Micosis</v>
      </c>
      <c r="K26" s="16"/>
      <c r="L26" s="82" t="str">
        <f>VLOOKUP(H26,PELIGROS!A$2:G$445,4,0)</f>
        <v>Inspecciones planeadas e inspecciones no planeadas, procedimientos de programas de seguridad y salud en el trabajo</v>
      </c>
      <c r="M26" s="82" t="str">
        <f>VLOOKUP(H26,PELIGROS!A$2:G$445,5,0)</f>
        <v>Programa de vacunación, éxamenes periódicos</v>
      </c>
      <c r="N26" s="16">
        <v>2</v>
      </c>
      <c r="O26" s="17">
        <v>3</v>
      </c>
      <c r="P26" s="17">
        <v>10</v>
      </c>
      <c r="Q26" s="24">
        <f t="shared" si="1"/>
        <v>6</v>
      </c>
      <c r="R26" s="24">
        <f t="shared" si="2"/>
        <v>60</v>
      </c>
      <c r="S26" s="29" t="str">
        <f t="shared" si="3"/>
        <v>M-6</v>
      </c>
      <c r="T26" s="30" t="str">
        <f t="shared" si="0"/>
        <v>III</v>
      </c>
      <c r="U26" s="31" t="str">
        <f t="shared" si="4"/>
        <v>Mejorable</v>
      </c>
      <c r="V26" s="115"/>
      <c r="W26" s="82" t="str">
        <f>VLOOKUP(H26,PELIGROS!A$2:G$445,6,0)</f>
        <v>Micosis</v>
      </c>
      <c r="X26" s="16"/>
      <c r="Y26" s="16"/>
      <c r="Z26" s="16"/>
      <c r="AA26" s="15"/>
      <c r="AB26" s="82" t="str">
        <f>VLOOKUP(H26,PELIGROS!A$2:G$445,7,0)</f>
        <v xml:space="preserve">Riesgo Biológico, Autocuidado y/o Uso y manejo adecuado de E.P.P.
</v>
      </c>
      <c r="AC26" s="115"/>
      <c r="AD26" s="91"/>
    </row>
    <row r="27" spans="1:30" ht="51" x14ac:dyDescent="0.25">
      <c r="A27" s="86"/>
      <c r="B27" s="86"/>
      <c r="C27" s="91"/>
      <c r="D27" s="110"/>
      <c r="E27" s="113"/>
      <c r="F27" s="113"/>
      <c r="G27" s="82" t="str">
        <f>VLOOKUP(H27,PELIGROS!A$1:G$445,2,0)</f>
        <v>Virus</v>
      </c>
      <c r="H27" s="22" t="s">
        <v>120</v>
      </c>
      <c r="I27" s="22" t="s">
        <v>1370</v>
      </c>
      <c r="J27" s="82" t="str">
        <f>VLOOKUP(H27,PELIGROS!A$2:G$445,3,0)</f>
        <v>Infecciones Virales</v>
      </c>
      <c r="K27" s="16"/>
      <c r="L27" s="82" t="str">
        <f>VLOOKUP(H27,PELIGROS!A$2:G$445,4,0)</f>
        <v>Inspecciones planeadas e inspecciones no planeadas, procedimientos de programas de seguridad y salud en el trabajo</v>
      </c>
      <c r="M27" s="82" t="str">
        <f>VLOOKUP(H27,PELIGROS!A$2:G$445,5,0)</f>
        <v>Programa de vacunación, bota pantalon, overol, guantes, tapabocas, mascarillas con filtos</v>
      </c>
      <c r="N27" s="16">
        <v>2</v>
      </c>
      <c r="O27" s="17">
        <v>3</v>
      </c>
      <c r="P27" s="17">
        <v>10</v>
      </c>
      <c r="Q27" s="24">
        <f t="shared" si="1"/>
        <v>6</v>
      </c>
      <c r="R27" s="24">
        <f t="shared" si="2"/>
        <v>60</v>
      </c>
      <c r="S27" s="29" t="str">
        <f t="shared" si="3"/>
        <v>M-6</v>
      </c>
      <c r="T27" s="30" t="str">
        <f t="shared" si="0"/>
        <v>III</v>
      </c>
      <c r="U27" s="31" t="str">
        <f t="shared" si="4"/>
        <v>Mejorable</v>
      </c>
      <c r="V27" s="115"/>
      <c r="W27" s="82" t="str">
        <f>VLOOKUP(H27,PELIGROS!A$2:G$445,6,0)</f>
        <v xml:space="preserve">Enfermedades Infectocontagiosas
</v>
      </c>
      <c r="X27" s="16"/>
      <c r="Y27" s="16"/>
      <c r="Z27" s="16"/>
      <c r="AA27" s="15"/>
      <c r="AB27" s="82" t="str">
        <f>VLOOKUP(H27,PELIGROS!A$2:G$445,7,0)</f>
        <v xml:space="preserve">Riesgo Biológico, Autocuidado y/o Uso y manejo adecuado de E.P.P.
</v>
      </c>
      <c r="AC27" s="89"/>
      <c r="AD27" s="91"/>
    </row>
    <row r="28" spans="1:30" ht="51" x14ac:dyDescent="0.25">
      <c r="A28" s="86"/>
      <c r="B28" s="86"/>
      <c r="C28" s="91"/>
      <c r="D28" s="110"/>
      <c r="E28" s="113"/>
      <c r="F28" s="113"/>
      <c r="G28" s="82" t="str">
        <f>VLOOKUP(H28,PELIGROS!A$1:G$445,2,0)</f>
        <v>INFRAROJA, ULTRAVIOLETA, VISIBLE, RADIOFRECUENCIA, MICROONDAS, LASER</v>
      </c>
      <c r="H28" s="22" t="s">
        <v>67</v>
      </c>
      <c r="I28" s="22" t="s">
        <v>1371</v>
      </c>
      <c r="J28" s="82" t="str">
        <f>VLOOKUP(H28,PELIGROS!A$2:G$445,3,0)</f>
        <v>CÁNCER, LESIONES DÉRMICAS Y OCULARES</v>
      </c>
      <c r="K28" s="16"/>
      <c r="L28" s="82" t="str">
        <f>VLOOKUP(H28,PELIGROS!A$2:G$445,4,0)</f>
        <v>Inspecciones planeadas e inspecciones no planeadas, procedimientos de programas de seguridad y salud en el trabajo</v>
      </c>
      <c r="M28" s="82" t="str">
        <f>VLOOKUP(H28,PELIGROS!A$2:G$445,5,0)</f>
        <v>PROGRAMA BLOQUEADOR SOLAR</v>
      </c>
      <c r="N28" s="16">
        <v>2</v>
      </c>
      <c r="O28" s="17">
        <v>3</v>
      </c>
      <c r="P28" s="17">
        <v>10</v>
      </c>
      <c r="Q28" s="24">
        <f t="shared" si="1"/>
        <v>6</v>
      </c>
      <c r="R28" s="24">
        <f t="shared" si="2"/>
        <v>60</v>
      </c>
      <c r="S28" s="29" t="str">
        <f t="shared" si="3"/>
        <v>M-6</v>
      </c>
      <c r="T28" s="30" t="str">
        <f t="shared" si="0"/>
        <v>III</v>
      </c>
      <c r="U28" s="31" t="str">
        <f t="shared" si="4"/>
        <v>Mejorable</v>
      </c>
      <c r="V28" s="115"/>
      <c r="W28" s="82" t="str">
        <f>VLOOKUP(H28,PELIGROS!A$2:G$445,6,0)</f>
        <v>CÁNCER</v>
      </c>
      <c r="X28" s="16"/>
      <c r="Y28" s="16"/>
      <c r="Z28" s="16"/>
      <c r="AA28" s="15"/>
      <c r="AB28" s="82" t="str">
        <f>VLOOKUP(H28,PELIGROS!A$2:G$445,7,0)</f>
        <v>N/A</v>
      </c>
      <c r="AC28" s="16" t="s">
        <v>1202</v>
      </c>
      <c r="AD28" s="91"/>
    </row>
    <row r="29" spans="1:30" ht="51" x14ac:dyDescent="0.25">
      <c r="A29" s="86"/>
      <c r="B29" s="86"/>
      <c r="C29" s="91"/>
      <c r="D29" s="110"/>
      <c r="E29" s="113"/>
      <c r="F29" s="113"/>
      <c r="G29" s="82" t="str">
        <f>VLOOKUP(H29,PELIGROS!A$1:G$445,2,0)</f>
        <v>GASES Y VAPORES</v>
      </c>
      <c r="H29" s="22" t="s">
        <v>250</v>
      </c>
      <c r="I29" s="22" t="s">
        <v>1381</v>
      </c>
      <c r="J29" s="82" t="str">
        <f>VLOOKUP(H29,PELIGROS!A$2:G$445,3,0)</f>
        <v xml:space="preserve"> LESIONES EN LA PIEL, IRRITACIÓN EN VÍAS  RESPIRATORIAS, MUERTE</v>
      </c>
      <c r="K29" s="16"/>
      <c r="L29" s="82" t="str">
        <f>VLOOKUP(H29,PELIGROS!A$2:G$445,4,0)</f>
        <v>Inspecciones planeadas e inspecciones no planeadas, procedimientos de programas de seguridad y salud en el trabajo</v>
      </c>
      <c r="M29" s="82" t="str">
        <f>VLOOKUP(H29,PELIGROS!A$2:G$445,5,0)</f>
        <v>EPP TAPABOCAS, CARETAS CON FILTROS</v>
      </c>
      <c r="N29" s="16">
        <v>2</v>
      </c>
      <c r="O29" s="17">
        <v>3</v>
      </c>
      <c r="P29" s="17">
        <v>25</v>
      </c>
      <c r="Q29" s="24">
        <f t="shared" si="1"/>
        <v>6</v>
      </c>
      <c r="R29" s="24">
        <f t="shared" si="2"/>
        <v>150</v>
      </c>
      <c r="S29" s="29" t="str">
        <f t="shared" si="3"/>
        <v>M-6</v>
      </c>
      <c r="T29" s="30" t="str">
        <f t="shared" si="0"/>
        <v>II</v>
      </c>
      <c r="U29" s="31" t="str">
        <f t="shared" si="4"/>
        <v>No Aceptable o Aceptable Con Control Especifico</v>
      </c>
      <c r="V29" s="115"/>
      <c r="W29" s="82" t="str">
        <f>VLOOKUP(H29,PELIGROS!A$2:G$445,6,0)</f>
        <v xml:space="preserve"> MUERTE</v>
      </c>
      <c r="X29" s="16"/>
      <c r="Y29" s="16"/>
      <c r="Z29" s="16"/>
      <c r="AA29" s="15"/>
      <c r="AB29" s="82" t="str">
        <f>VLOOKUP(H29,PELIGROS!A$2:G$445,7,0)</f>
        <v>USO Y MANEJO ADECUADO DE E.P.P.</v>
      </c>
      <c r="AC29" s="16" t="s">
        <v>1320</v>
      </c>
      <c r="AD29" s="91"/>
    </row>
    <row r="30" spans="1:30" ht="36.75" customHeight="1" x14ac:dyDescent="0.25">
      <c r="A30" s="86"/>
      <c r="B30" s="86"/>
      <c r="C30" s="91"/>
      <c r="D30" s="110"/>
      <c r="E30" s="113"/>
      <c r="F30" s="113"/>
      <c r="G30" s="82" t="str">
        <f>VLOOKUP(H30,PELIGROS!A$1:G$445,2,0)</f>
        <v>CONCENTRACIÓN EN ACTIVIDADES DE ALTO DESEMPEÑO MENTAL</v>
      </c>
      <c r="H30" s="22" t="s">
        <v>72</v>
      </c>
      <c r="I30" s="22" t="s">
        <v>1372</v>
      </c>
      <c r="J30" s="82" t="str">
        <f>VLOOKUP(H30,PELIGROS!A$2:G$445,3,0)</f>
        <v>ESTRÉS, CEFALEA, IRRITABILIDAD</v>
      </c>
      <c r="K30" s="16"/>
      <c r="L30" s="82" t="str">
        <f>VLOOKUP(H30,PELIGROS!A$2:G$445,4,0)</f>
        <v>N/A</v>
      </c>
      <c r="M30" s="82" t="str">
        <f>VLOOKUP(H30,PELIGROS!A$2:G$445,5,0)</f>
        <v>PVE PSICOSOCIAL</v>
      </c>
      <c r="N30" s="16">
        <v>2</v>
      </c>
      <c r="O30" s="17">
        <v>2</v>
      </c>
      <c r="P30" s="17">
        <v>10</v>
      </c>
      <c r="Q30" s="24">
        <f t="shared" si="1"/>
        <v>4</v>
      </c>
      <c r="R30" s="24">
        <f t="shared" si="2"/>
        <v>40</v>
      </c>
      <c r="S30" s="29" t="str">
        <f t="shared" si="3"/>
        <v>B-4</v>
      </c>
      <c r="T30" s="30" t="str">
        <f t="shared" si="0"/>
        <v>III</v>
      </c>
      <c r="U30" s="31" t="str">
        <f t="shared" si="4"/>
        <v>Mejorable</v>
      </c>
      <c r="V30" s="115"/>
      <c r="W30" s="82" t="str">
        <f>VLOOKUP(H30,PELIGROS!A$2:G$445,6,0)</f>
        <v>ESTRÉS</v>
      </c>
      <c r="X30" s="16"/>
      <c r="Y30" s="16"/>
      <c r="Z30" s="16"/>
      <c r="AA30" s="15"/>
      <c r="AB30" s="82" t="str">
        <f>VLOOKUP(H30,PELIGROS!A$2:G$445,7,0)</f>
        <v>N/A</v>
      </c>
      <c r="AC30" s="88" t="s">
        <v>1203</v>
      </c>
      <c r="AD30" s="91"/>
    </row>
    <row r="31" spans="1:30" ht="36.75" customHeight="1" x14ac:dyDescent="0.25">
      <c r="A31" s="86"/>
      <c r="B31" s="86"/>
      <c r="C31" s="91"/>
      <c r="D31" s="110"/>
      <c r="E31" s="113"/>
      <c r="F31" s="113"/>
      <c r="G31" s="82" t="str">
        <f>VLOOKUP(H31,PELIGROS!A$1:G$445,2,0)</f>
        <v>NATURALEZA DE LA TAREA</v>
      </c>
      <c r="H31" s="22" t="s">
        <v>76</v>
      </c>
      <c r="I31" s="22" t="s">
        <v>1372</v>
      </c>
      <c r="J31" s="82" t="str">
        <f>VLOOKUP(H31,PELIGROS!A$2:G$445,3,0)</f>
        <v>ESTRÉS,  TRANSTORNOS DEL SUEÑO</v>
      </c>
      <c r="K31" s="16"/>
      <c r="L31" s="82" t="str">
        <f>VLOOKUP(H31,PELIGROS!A$2:G$445,4,0)</f>
        <v>N/A</v>
      </c>
      <c r="M31" s="82" t="str">
        <f>VLOOKUP(H31,PELIGROS!A$2:G$445,5,0)</f>
        <v>PVE PSICOSOCIAL</v>
      </c>
      <c r="N31" s="16">
        <v>2</v>
      </c>
      <c r="O31" s="17">
        <v>2</v>
      </c>
      <c r="P31" s="17">
        <v>10</v>
      </c>
      <c r="Q31" s="24">
        <f t="shared" si="1"/>
        <v>4</v>
      </c>
      <c r="R31" s="24">
        <f t="shared" si="2"/>
        <v>40</v>
      </c>
      <c r="S31" s="29" t="str">
        <f t="shared" si="3"/>
        <v>B-4</v>
      </c>
      <c r="T31" s="30" t="str">
        <f t="shared" si="0"/>
        <v>III</v>
      </c>
      <c r="U31" s="31" t="str">
        <f t="shared" si="4"/>
        <v>Mejorable</v>
      </c>
      <c r="V31" s="115"/>
      <c r="W31" s="82" t="str">
        <f>VLOOKUP(H31,PELIGROS!A$2:G$445,6,0)</f>
        <v>ESTRÉS</v>
      </c>
      <c r="X31" s="16"/>
      <c r="Y31" s="16"/>
      <c r="Z31" s="16"/>
      <c r="AA31" s="15"/>
      <c r="AB31" s="82" t="str">
        <f>VLOOKUP(H31,PELIGROS!A$2:G$445,7,0)</f>
        <v>N/A</v>
      </c>
      <c r="AC31" s="89"/>
      <c r="AD31" s="91"/>
    </row>
    <row r="32" spans="1:30" ht="89.25" x14ac:dyDescent="0.25">
      <c r="A32" s="86"/>
      <c r="B32" s="86"/>
      <c r="C32" s="91"/>
      <c r="D32" s="110"/>
      <c r="E32" s="113"/>
      <c r="F32" s="113"/>
      <c r="G32" s="82" t="str">
        <f>VLOOKUP(H32,PELIGROS!A$1:G$445,2,0)</f>
        <v>Forzadas, Prolongadas</v>
      </c>
      <c r="H32" s="22" t="s">
        <v>40</v>
      </c>
      <c r="I32" s="22" t="s">
        <v>1373</v>
      </c>
      <c r="J32" s="82" t="str">
        <f>VLOOKUP(H32,PELIGROS!A$2:G$445,3,0)</f>
        <v xml:space="preserve">Lesiones osteomusculares, lesiones osteoarticulares
</v>
      </c>
      <c r="K32" s="16"/>
      <c r="L32" s="82" t="str">
        <f>VLOOKUP(H32,PELIGROS!A$2:G$445,4,0)</f>
        <v>Inspecciones planeadas e inspecciones no planeadas, procedimientos de programas de seguridad y salud en el trabajo</v>
      </c>
      <c r="M32" s="82" t="str">
        <f>VLOOKUP(H32,PELIGROS!A$2:G$445,5,0)</f>
        <v>PVE Biomecánico, programa pausas activas, exámenes periódicos, recomendaciones, control de posturas</v>
      </c>
      <c r="N32" s="16">
        <v>2</v>
      </c>
      <c r="O32" s="17">
        <v>3</v>
      </c>
      <c r="P32" s="17">
        <v>25</v>
      </c>
      <c r="Q32" s="24">
        <f t="shared" si="1"/>
        <v>6</v>
      </c>
      <c r="R32" s="24">
        <f t="shared" si="2"/>
        <v>150</v>
      </c>
      <c r="S32" s="29" t="str">
        <f t="shared" si="3"/>
        <v>M-6</v>
      </c>
      <c r="T32" s="30" t="str">
        <f t="shared" si="0"/>
        <v>II</v>
      </c>
      <c r="U32" s="31" t="str">
        <f t="shared" si="4"/>
        <v>No Aceptable o Aceptable Con Control Especifico</v>
      </c>
      <c r="V32" s="115"/>
      <c r="W32" s="82" t="str">
        <f>VLOOKUP(H32,PELIGROS!A$2:G$445,6,0)</f>
        <v>Enfermedades Osteomusculares</v>
      </c>
      <c r="X32" s="16"/>
      <c r="Y32" s="16"/>
      <c r="Z32" s="16"/>
      <c r="AA32" s="15"/>
      <c r="AB32" s="82" t="str">
        <f>VLOOKUP(H32,PELIGROS!A$2:G$445,7,0)</f>
        <v>Prevención en lesiones osteomusculares, líderes de pausas activas</v>
      </c>
      <c r="AC32" s="16" t="s">
        <v>1225</v>
      </c>
      <c r="AD32" s="91"/>
    </row>
    <row r="33" spans="1:30" ht="38.25" x14ac:dyDescent="0.25">
      <c r="A33" s="86"/>
      <c r="B33" s="86"/>
      <c r="C33" s="91"/>
      <c r="D33" s="110"/>
      <c r="E33" s="113"/>
      <c r="F33" s="113"/>
      <c r="G33" s="82" t="str">
        <f>VLOOKUP(H33,PELIGROS!A$1:G$445,2,0)</f>
        <v>Movimientos repetitivos, Miembros Superiores</v>
      </c>
      <c r="H33" s="22" t="s">
        <v>47</v>
      </c>
      <c r="I33" s="22" t="s">
        <v>1373</v>
      </c>
      <c r="J33" s="82" t="str">
        <f>VLOOKUP(H33,PELIGROS!A$2:G$445,3,0)</f>
        <v>Lesiones Musculoesqueléticas</v>
      </c>
      <c r="K33" s="16"/>
      <c r="L33" s="82" t="str">
        <f>VLOOKUP(H33,PELIGROS!A$2:G$445,4,0)</f>
        <v>N/A</v>
      </c>
      <c r="M33" s="82" t="str">
        <f>VLOOKUP(H33,PELIGROS!A$2:G$445,5,0)</f>
        <v>PVE BIomécanico, programa pausas activas, examenes periódicos, recomendaicones, control de posturas</v>
      </c>
      <c r="N33" s="16">
        <v>2</v>
      </c>
      <c r="O33" s="17">
        <v>2</v>
      </c>
      <c r="P33" s="17">
        <v>25</v>
      </c>
      <c r="Q33" s="24">
        <f t="shared" si="1"/>
        <v>4</v>
      </c>
      <c r="R33" s="24">
        <f t="shared" si="2"/>
        <v>100</v>
      </c>
      <c r="S33" s="29" t="str">
        <f t="shared" si="3"/>
        <v>B-4</v>
      </c>
      <c r="T33" s="30" t="str">
        <f t="shared" si="0"/>
        <v>III</v>
      </c>
      <c r="U33" s="31" t="str">
        <f t="shared" si="4"/>
        <v>Mejorable</v>
      </c>
      <c r="V33" s="115"/>
      <c r="W33" s="82" t="str">
        <f>VLOOKUP(H33,PELIGROS!A$2:G$445,6,0)</f>
        <v>Enfermedades musculoesqueleticas</v>
      </c>
      <c r="X33" s="16"/>
      <c r="Y33" s="16"/>
      <c r="Z33" s="16"/>
      <c r="AA33" s="15"/>
      <c r="AB33" s="82" t="str">
        <f>VLOOKUP(H33,PELIGROS!A$2:G$445,7,0)</f>
        <v>Prevención en lesiones osteomusculares, líderes de pausas activas</v>
      </c>
      <c r="AC33" s="16" t="s">
        <v>1233</v>
      </c>
      <c r="AD33" s="91"/>
    </row>
    <row r="34" spans="1:30" ht="51" x14ac:dyDescent="0.25">
      <c r="A34" s="86"/>
      <c r="B34" s="86"/>
      <c r="C34" s="91"/>
      <c r="D34" s="110"/>
      <c r="E34" s="113"/>
      <c r="F34" s="113"/>
      <c r="G34" s="82" t="str">
        <f>VLOOKUP(H34,PELIGROS!A$1:G$445,2,0)</f>
        <v>Atropellamiento, Envestir</v>
      </c>
      <c r="H34" s="22" t="s">
        <v>1187</v>
      </c>
      <c r="I34" s="22" t="s">
        <v>1374</v>
      </c>
      <c r="J34" s="82" t="str">
        <f>VLOOKUP(H34,PELIGROS!A$2:G$445,3,0)</f>
        <v>Lesiones, pérdidas materiales, muerte</v>
      </c>
      <c r="K34" s="16"/>
      <c r="L34" s="82" t="str">
        <f>VLOOKUP(H34,PELIGROS!A$2:G$445,4,0)</f>
        <v>Inspecciones planeadas e inspecciones no planeadas, procedimientos de programas de seguridad y salud en el trabajo</v>
      </c>
      <c r="M34" s="82" t="str">
        <f>VLOOKUP(H34,PELIGROS!A$2:G$445,5,0)</f>
        <v>Programa de seguridad vial, señalización</v>
      </c>
      <c r="N34" s="16">
        <v>2</v>
      </c>
      <c r="O34" s="17">
        <v>3</v>
      </c>
      <c r="P34" s="17">
        <v>60</v>
      </c>
      <c r="Q34" s="24">
        <f t="shared" si="1"/>
        <v>6</v>
      </c>
      <c r="R34" s="24">
        <f t="shared" si="2"/>
        <v>360</v>
      </c>
      <c r="S34" s="29" t="str">
        <f t="shared" si="3"/>
        <v>M-6</v>
      </c>
      <c r="T34" s="30" t="str">
        <f t="shared" si="0"/>
        <v>II</v>
      </c>
      <c r="U34" s="31" t="str">
        <f t="shared" si="4"/>
        <v>No Aceptable o Aceptable Con Control Especifico</v>
      </c>
      <c r="V34" s="115"/>
      <c r="W34" s="82" t="str">
        <f>VLOOKUP(H34,PELIGROS!A$2:G$445,6,0)</f>
        <v>Muerte</v>
      </c>
      <c r="X34" s="16"/>
      <c r="Y34" s="16"/>
      <c r="Z34" s="16"/>
      <c r="AA34" s="15"/>
      <c r="AB34" s="82" t="str">
        <f>VLOOKUP(H34,PELIGROS!A$2:G$445,7,0)</f>
        <v>Seguridad vial y manejo defensivo, aseguramiento de áreas de trabajo</v>
      </c>
      <c r="AC34" s="16" t="s">
        <v>1205</v>
      </c>
      <c r="AD34" s="91"/>
    </row>
    <row r="35" spans="1:30" ht="89.25" x14ac:dyDescent="0.25">
      <c r="A35" s="86"/>
      <c r="B35" s="86"/>
      <c r="C35" s="91"/>
      <c r="D35" s="110"/>
      <c r="E35" s="113"/>
      <c r="F35" s="113"/>
      <c r="G35" s="82" t="str">
        <f>VLOOKUP(H35,PELIGROS!A$1:G$445,2,0)</f>
        <v>MANTENIMIENTO DE PUENTE GRUAS, LIMPIEZA DE CANALES, MANTENIMIENTO DE INSTALACIONES LOCATIVAS, MANTENIMIENTO Y REPARACIÓN DE POZOS</v>
      </c>
      <c r="H35" s="22" t="s">
        <v>624</v>
      </c>
      <c r="I35" s="22" t="s">
        <v>1374</v>
      </c>
      <c r="J35" s="82" t="str">
        <f>VLOOKUP(H35,PELIGROS!A$2:G$445,3,0)</f>
        <v>LESIONES, FRACTURAS, MUERTE</v>
      </c>
      <c r="K35" s="16"/>
      <c r="L35" s="82" t="str">
        <f>VLOOKUP(H35,PELIGROS!A$2:G$445,4,0)</f>
        <v>Inspecciones planeadas e inspecciones no planeadas, procedimientos de programas de seguridad y salud en el trabajo</v>
      </c>
      <c r="M35" s="82" t="str">
        <f>VLOOKUP(H35,PELIGROS!A$2:G$445,5,0)</f>
        <v>EPP</v>
      </c>
      <c r="N35" s="16">
        <v>2</v>
      </c>
      <c r="O35" s="17">
        <v>2</v>
      </c>
      <c r="P35" s="17">
        <v>60</v>
      </c>
      <c r="Q35" s="24">
        <f t="shared" ref="Q35" si="10">N35*O35</f>
        <v>4</v>
      </c>
      <c r="R35" s="24">
        <f t="shared" ref="R35" si="11">P35*Q35</f>
        <v>240</v>
      </c>
      <c r="S35" s="29" t="str">
        <f t="shared" ref="S35" si="12">IF(Q35=40,"MA-40",IF(Q35=30,"MA-30",IF(Q35=20,"A-20",IF(Q35=10,"A-10",IF(Q35=24,"MA-24",IF(Q35=18,"A-18",IF(Q35=12,"A-12",IF(Q35=6,"M-6",IF(Q35=8,"M-8",IF(Q35=6,"M-6",IF(Q35=4,"B-4",IF(Q35=2,"B-2",))))))))))))</f>
        <v>B-4</v>
      </c>
      <c r="T35" s="30" t="str">
        <f t="shared" ref="T35" si="13">IF(R35&lt;=20,"IV",IF(R35&lt;=120,"III",IF(R35&lt;=500,"II",IF(R35&lt;=4000,"I"))))</f>
        <v>II</v>
      </c>
      <c r="U35" s="31" t="str">
        <f t="shared" ref="U35" si="14">IF(T35=0,"",IF(T35="IV","Aceptable",IF(T35="III","Mejorable",IF(T35="II","No Aceptable o Aceptable Con Control Especifico",IF(T35="I","No Aceptable","")))))</f>
        <v>No Aceptable o Aceptable Con Control Especifico</v>
      </c>
      <c r="V35" s="115"/>
      <c r="W35" s="82" t="str">
        <f>VLOOKUP(H35,PELIGROS!A$2:G$445,6,0)</f>
        <v>MUERTE</v>
      </c>
      <c r="X35" s="16"/>
      <c r="Y35" s="16"/>
      <c r="Z35" s="16"/>
      <c r="AA35" s="15"/>
      <c r="AB35" s="82" t="str">
        <f>VLOOKUP(H35,PELIGROS!A$2:G$445,7,0)</f>
        <v>CERTIFICACIÓN Y/O ENTRENAMIENTO EN TRABAJO SEGURO EN ALTURAS; DILGENCIAMIENTO DE PERMISO DE TRABAJO; USO Y MANEJO ADECUADO DE E.P.P.; ARME Y DESARME DE ANDAMIOS</v>
      </c>
      <c r="AC35" s="16"/>
      <c r="AD35" s="91"/>
    </row>
    <row r="36" spans="1:30" ht="63.75" x14ac:dyDescent="0.25">
      <c r="A36" s="86"/>
      <c r="B36" s="86"/>
      <c r="C36" s="91"/>
      <c r="D36" s="110"/>
      <c r="E36" s="113"/>
      <c r="F36" s="113"/>
      <c r="G36" s="82" t="str">
        <f>VLOOKUP(H36,PELIGROS!A$1:G$445,2,0)</f>
        <v>Atraco, golpiza, atentados y secuestrados</v>
      </c>
      <c r="H36" s="22" t="s">
        <v>57</v>
      </c>
      <c r="I36" s="22" t="s">
        <v>1374</v>
      </c>
      <c r="J36" s="82" t="str">
        <f>VLOOKUP(H36,PELIGROS!A$2:G$445,3,0)</f>
        <v>Estrés, golpes, Secuestros</v>
      </c>
      <c r="K36" s="16"/>
      <c r="L36" s="82" t="str">
        <f>VLOOKUP(H36,PELIGROS!A$2:G$445,4,0)</f>
        <v>Inspecciones planeadas e inspecciones no planeadas, procedimientos de programas de seguridad y salud en el trabajo</v>
      </c>
      <c r="M36" s="82" t="str">
        <f>VLOOKUP(H36,PELIGROS!A$2:G$445,5,0)</f>
        <v xml:space="preserve">Uniformes Corporativos, Caquetas corporativas, Carnetización
</v>
      </c>
      <c r="N36" s="16">
        <v>2</v>
      </c>
      <c r="O36" s="17">
        <v>3</v>
      </c>
      <c r="P36" s="17">
        <v>60</v>
      </c>
      <c r="Q36" s="24">
        <f t="shared" si="1"/>
        <v>6</v>
      </c>
      <c r="R36" s="24">
        <f t="shared" si="2"/>
        <v>360</v>
      </c>
      <c r="S36" s="29" t="str">
        <f t="shared" si="3"/>
        <v>M-6</v>
      </c>
      <c r="T36" s="30" t="str">
        <f t="shared" si="0"/>
        <v>II</v>
      </c>
      <c r="U36" s="31" t="str">
        <f t="shared" si="4"/>
        <v>No Aceptable o Aceptable Con Control Especifico</v>
      </c>
      <c r="V36" s="115"/>
      <c r="W36" s="82" t="str">
        <f>VLOOKUP(H36,PELIGROS!A$2:G$445,6,0)</f>
        <v>Secuestros</v>
      </c>
      <c r="X36" s="16"/>
      <c r="Y36" s="16"/>
      <c r="Z36" s="16"/>
      <c r="AA36" s="15"/>
      <c r="AB36" s="82" t="str">
        <f>VLOOKUP(H36,PELIGROS!A$2:G$445,7,0)</f>
        <v>N/A</v>
      </c>
      <c r="AC36" s="16" t="s">
        <v>1207</v>
      </c>
      <c r="AD36" s="91"/>
    </row>
    <row r="37" spans="1:30" ht="51.75" thickBot="1" x14ac:dyDescent="0.3">
      <c r="A37" s="86"/>
      <c r="B37" s="86"/>
      <c r="C37" s="108"/>
      <c r="D37" s="111"/>
      <c r="E37" s="114"/>
      <c r="F37" s="114"/>
      <c r="G37" s="82" t="str">
        <f>VLOOKUP(H37,PELIGROS!A$1:G$445,2,0)</f>
        <v>SISMOS, INCENDIOS, INUNDACIONES, TERREMOTOS, VENDAVALES, DERRUMBE</v>
      </c>
      <c r="H37" s="22" t="s">
        <v>62</v>
      </c>
      <c r="I37" s="22" t="s">
        <v>1375</v>
      </c>
      <c r="J37" s="82" t="str">
        <f>VLOOKUP(H37,PELIGROS!A$2:G$445,3,0)</f>
        <v>SISMOS, INCENDIOS, INUNDACIONES, TERREMOTOS, VENDAVALES</v>
      </c>
      <c r="K37" s="16"/>
      <c r="L37" s="82" t="str">
        <f>VLOOKUP(H37,PELIGROS!A$2:G$445,4,0)</f>
        <v>Inspecciones planeadas e inspecciones no planeadas, procedimientos de programas de seguridad y salud en el trabajo</v>
      </c>
      <c r="M37" s="82" t="str">
        <f>VLOOKUP(H37,PELIGROS!A$2:G$445,5,0)</f>
        <v>BRIGADAS DE EMERGENCIAS</v>
      </c>
      <c r="N37" s="16">
        <v>2</v>
      </c>
      <c r="O37" s="17">
        <v>1</v>
      </c>
      <c r="P37" s="17">
        <v>100</v>
      </c>
      <c r="Q37" s="24">
        <f t="shared" si="1"/>
        <v>2</v>
      </c>
      <c r="R37" s="24">
        <f t="shared" si="2"/>
        <v>200</v>
      </c>
      <c r="S37" s="29" t="str">
        <f t="shared" si="3"/>
        <v>B-2</v>
      </c>
      <c r="T37" s="30" t="str">
        <f t="shared" si="0"/>
        <v>II</v>
      </c>
      <c r="U37" s="31" t="str">
        <f t="shared" si="4"/>
        <v>No Aceptable o Aceptable Con Control Especifico</v>
      </c>
      <c r="V37" s="89"/>
      <c r="W37" s="82" t="str">
        <f>VLOOKUP(H37,PELIGROS!A$2:G$445,6,0)</f>
        <v>MUERTE</v>
      </c>
      <c r="X37" s="16"/>
      <c r="Y37" s="16"/>
      <c r="Z37" s="16"/>
      <c r="AA37" s="15"/>
      <c r="AB37" s="82" t="str">
        <f>VLOOKUP(H37,PELIGROS!A$2:G$445,7,0)</f>
        <v>ENTRENAMIENTO DE LA BRIGADA; DIVULGACIÓN DE PLAN DE EMERGENCIA</v>
      </c>
      <c r="AC37" s="16" t="s">
        <v>1209</v>
      </c>
      <c r="AD37" s="92"/>
    </row>
    <row r="38" spans="1:30" ht="51" x14ac:dyDescent="0.25">
      <c r="A38" s="86"/>
      <c r="B38" s="86"/>
      <c r="C38" s="93" t="str">
        <f>VLOOKUP(E38,[1]Hoja2!A$2:C$82,2,0)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38" s="96" t="str">
        <f>VLOOKUP(E38,[1]Hoja2!A$2:C$82,3,0)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38" s="99" t="s">
        <v>1035</v>
      </c>
      <c r="F38" s="99" t="s">
        <v>1214</v>
      </c>
      <c r="G38" s="84" t="str">
        <f>VLOOKUP(H38,PELIGROS!A$1:G$445,2,0)</f>
        <v>Bacteria</v>
      </c>
      <c r="H38" s="53" t="s">
        <v>108</v>
      </c>
      <c r="I38" s="53" t="s">
        <v>1370</v>
      </c>
      <c r="J38" s="84" t="str">
        <f>VLOOKUP(H38,PELIGROS!A$2:G$445,3,0)</f>
        <v>Infecciones producidas por Bacterianas</v>
      </c>
      <c r="K38" s="61"/>
      <c r="L38" s="84" t="str">
        <f>VLOOKUP(H38,PELIGROS!A$2:G$445,4,0)</f>
        <v>Inspecciones planeadas e inspecciones no planeadas, procedimientos de programas de seguridad y salud en el trabajo</v>
      </c>
      <c r="M38" s="84" t="str">
        <f>VLOOKUP(H38,PELIGROS!A$2:G$445,5,0)</f>
        <v>Programa de vacunación, bota pantalon, overol, guantes, tapabocas, mascarillas con filtos</v>
      </c>
      <c r="N38" s="83">
        <v>2</v>
      </c>
      <c r="O38" s="55">
        <v>3</v>
      </c>
      <c r="P38" s="55">
        <v>10</v>
      </c>
      <c r="Q38" s="55">
        <f t="shared" si="1"/>
        <v>6</v>
      </c>
      <c r="R38" s="55">
        <f t="shared" si="2"/>
        <v>60</v>
      </c>
      <c r="S38" s="63" t="str">
        <f t="shared" si="3"/>
        <v>M-6</v>
      </c>
      <c r="T38" s="64" t="str">
        <f t="shared" si="0"/>
        <v>III</v>
      </c>
      <c r="U38" s="65" t="str">
        <f t="shared" si="4"/>
        <v>Mejorable</v>
      </c>
      <c r="V38" s="102">
        <v>2</v>
      </c>
      <c r="W38" s="84" t="str">
        <f>VLOOKUP(H38,PELIGROS!A$2:G$445,6,0)</f>
        <v xml:space="preserve">Enfermedades Infectocontagiosas
</v>
      </c>
      <c r="X38" s="61"/>
      <c r="Y38" s="61"/>
      <c r="Z38" s="61"/>
      <c r="AA38" s="68"/>
      <c r="AB38" s="84" t="str">
        <f>VLOOKUP(H38,PELIGROS!A$2:G$445,7,0)</f>
        <v xml:space="preserve">Riesgo Biológico, Autocuidado y/o Uso y manejo adecuado de E.P.P.
</v>
      </c>
      <c r="AC38" s="96" t="s">
        <v>1258</v>
      </c>
      <c r="AD38" s="96" t="s">
        <v>1201</v>
      </c>
    </row>
    <row r="39" spans="1:30" ht="51" x14ac:dyDescent="0.25">
      <c r="A39" s="86"/>
      <c r="B39" s="86"/>
      <c r="C39" s="94"/>
      <c r="D39" s="97"/>
      <c r="E39" s="100"/>
      <c r="F39" s="100"/>
      <c r="G39" s="84" t="str">
        <f>VLOOKUP(H39,PELIGROS!A$1:G$445,2,0)</f>
        <v>Virus</v>
      </c>
      <c r="H39" s="53" t="s">
        <v>120</v>
      </c>
      <c r="I39" s="53" t="s">
        <v>1370</v>
      </c>
      <c r="J39" s="84" t="str">
        <f>VLOOKUP(H39,PELIGROS!A$2:G$445,3,0)</f>
        <v>Infecciones Virales</v>
      </c>
      <c r="K39" s="61"/>
      <c r="L39" s="84" t="str">
        <f>VLOOKUP(H39,PELIGROS!A$2:G$445,4,0)</f>
        <v>Inspecciones planeadas e inspecciones no planeadas, procedimientos de programas de seguridad y salud en el trabajo</v>
      </c>
      <c r="M39" s="84" t="str">
        <f>VLOOKUP(H39,PELIGROS!A$2:G$445,5,0)</f>
        <v>Programa de vacunación, bota pantalon, overol, guantes, tapabocas, mascarillas con filtos</v>
      </c>
      <c r="N39" s="83">
        <v>2</v>
      </c>
      <c r="O39" s="55">
        <v>3</v>
      </c>
      <c r="P39" s="55">
        <v>10</v>
      </c>
      <c r="Q39" s="55">
        <f t="shared" si="1"/>
        <v>6</v>
      </c>
      <c r="R39" s="55">
        <f t="shared" si="2"/>
        <v>60</v>
      </c>
      <c r="S39" s="63" t="str">
        <f t="shared" si="3"/>
        <v>M-6</v>
      </c>
      <c r="T39" s="64" t="str">
        <f t="shared" si="0"/>
        <v>III</v>
      </c>
      <c r="U39" s="65" t="str">
        <f t="shared" si="4"/>
        <v>Mejorable</v>
      </c>
      <c r="V39" s="103"/>
      <c r="W39" s="84" t="str">
        <f>VLOOKUP(H39,PELIGROS!A$2:G$445,6,0)</f>
        <v xml:space="preserve">Enfermedades Infectocontagiosas
</v>
      </c>
      <c r="X39" s="61"/>
      <c r="Y39" s="61"/>
      <c r="Z39" s="61"/>
      <c r="AA39" s="68"/>
      <c r="AB39" s="84" t="str">
        <f>VLOOKUP(H39,PELIGROS!A$2:G$445,7,0)</f>
        <v xml:space="preserve">Riesgo Biológico, Autocuidado y/o Uso y manejo adecuado de E.P.P.
</v>
      </c>
      <c r="AC39" s="163"/>
      <c r="AD39" s="97"/>
    </row>
    <row r="40" spans="1:30" ht="51" x14ac:dyDescent="0.25">
      <c r="A40" s="86"/>
      <c r="B40" s="86"/>
      <c r="C40" s="94"/>
      <c r="D40" s="97"/>
      <c r="E40" s="100"/>
      <c r="F40" s="100"/>
      <c r="G40" s="84" t="str">
        <f>VLOOKUP(H40,PELIGROS!A$1:G$445,2,0)</f>
        <v>INFRAROJA, ULTRAVIOLETA, VISIBLE, RADIOFRECUENCIA, MICROONDAS, LASER</v>
      </c>
      <c r="H40" s="53" t="s">
        <v>67</v>
      </c>
      <c r="I40" s="53" t="s">
        <v>1371</v>
      </c>
      <c r="J40" s="84" t="str">
        <f>VLOOKUP(H40,PELIGROS!A$2:G$445,3,0)</f>
        <v>CÁNCER, LESIONES DÉRMICAS Y OCULARES</v>
      </c>
      <c r="K40" s="61"/>
      <c r="L40" s="84" t="str">
        <f>VLOOKUP(H40,PELIGROS!A$2:G$445,4,0)</f>
        <v>Inspecciones planeadas e inspecciones no planeadas, procedimientos de programas de seguridad y salud en el trabajo</v>
      </c>
      <c r="M40" s="84" t="str">
        <f>VLOOKUP(H40,PELIGROS!A$2:G$445,5,0)</f>
        <v>PROGRAMA BLOQUEADOR SOLAR</v>
      </c>
      <c r="N40" s="61">
        <v>2</v>
      </c>
      <c r="O40" s="62">
        <v>2</v>
      </c>
      <c r="P40" s="62">
        <v>10</v>
      </c>
      <c r="Q40" s="55">
        <f t="shared" si="1"/>
        <v>4</v>
      </c>
      <c r="R40" s="55">
        <f t="shared" si="2"/>
        <v>40</v>
      </c>
      <c r="S40" s="63" t="str">
        <f t="shared" si="3"/>
        <v>B-4</v>
      </c>
      <c r="T40" s="64" t="str">
        <f t="shared" si="0"/>
        <v>III</v>
      </c>
      <c r="U40" s="65" t="str">
        <f t="shared" si="4"/>
        <v>Mejorable</v>
      </c>
      <c r="V40" s="103"/>
      <c r="W40" s="84" t="str">
        <f>VLOOKUP(H40,PELIGROS!A$2:G$445,6,0)</f>
        <v>CÁNCER</v>
      </c>
      <c r="X40" s="61"/>
      <c r="Y40" s="61"/>
      <c r="Z40" s="61"/>
      <c r="AA40" s="68"/>
      <c r="AB40" s="84" t="str">
        <f>VLOOKUP(H40,PELIGROS!A$2:G$445,7,0)</f>
        <v>N/A</v>
      </c>
      <c r="AC40" s="61" t="s">
        <v>1202</v>
      </c>
      <c r="AD40" s="97"/>
    </row>
    <row r="41" spans="1:30" ht="63.75" x14ac:dyDescent="0.25">
      <c r="A41" s="86"/>
      <c r="B41" s="86"/>
      <c r="C41" s="94"/>
      <c r="D41" s="97"/>
      <c r="E41" s="100"/>
      <c r="F41" s="100"/>
      <c r="G41" s="84" t="str">
        <f>VLOOKUP(H41,PELIGROS!A$1:G$445,2,0)</f>
        <v>NATURALEZA DE LA TAREA</v>
      </c>
      <c r="H41" s="53" t="s">
        <v>76</v>
      </c>
      <c r="I41" s="53" t="s">
        <v>1372</v>
      </c>
      <c r="J41" s="84" t="str">
        <f>VLOOKUP(H41,PELIGROS!A$2:G$445,3,0)</f>
        <v>ESTRÉS,  TRANSTORNOS DEL SUEÑO</v>
      </c>
      <c r="K41" s="61"/>
      <c r="L41" s="84" t="str">
        <f>VLOOKUP(H41,PELIGROS!A$2:G$445,4,0)</f>
        <v>N/A</v>
      </c>
      <c r="M41" s="84" t="str">
        <f>VLOOKUP(H41,PELIGROS!A$2:G$445,5,0)</f>
        <v>PVE PSICOSOCIAL</v>
      </c>
      <c r="N41" s="61">
        <v>2</v>
      </c>
      <c r="O41" s="62">
        <v>3</v>
      </c>
      <c r="P41" s="62">
        <v>10</v>
      </c>
      <c r="Q41" s="55">
        <f t="shared" si="1"/>
        <v>6</v>
      </c>
      <c r="R41" s="55">
        <f t="shared" si="2"/>
        <v>60</v>
      </c>
      <c r="S41" s="63" t="str">
        <f t="shared" si="3"/>
        <v>M-6</v>
      </c>
      <c r="T41" s="64" t="str">
        <f t="shared" si="0"/>
        <v>III</v>
      </c>
      <c r="U41" s="65" t="str">
        <f t="shared" si="4"/>
        <v>Mejorable</v>
      </c>
      <c r="V41" s="103"/>
      <c r="W41" s="84" t="str">
        <f>VLOOKUP(H41,PELIGROS!A$2:G$445,6,0)</f>
        <v>ESTRÉS</v>
      </c>
      <c r="X41" s="61"/>
      <c r="Y41" s="61"/>
      <c r="Z41" s="61"/>
      <c r="AA41" s="68"/>
      <c r="AB41" s="84" t="str">
        <f>VLOOKUP(H41,PELIGROS!A$2:G$445,7,0)</f>
        <v>N/A</v>
      </c>
      <c r="AC41" s="61" t="s">
        <v>1203</v>
      </c>
      <c r="AD41" s="97"/>
    </row>
    <row r="42" spans="1:30" ht="51" x14ac:dyDescent="0.25">
      <c r="A42" s="86"/>
      <c r="B42" s="86"/>
      <c r="C42" s="94"/>
      <c r="D42" s="97"/>
      <c r="E42" s="100"/>
      <c r="F42" s="100"/>
      <c r="G42" s="84" t="str">
        <f>VLOOKUP(H42,PELIGROS!A$1:G$445,2,0)</f>
        <v>Forzadas, Prolongadas</v>
      </c>
      <c r="H42" s="53" t="s">
        <v>40</v>
      </c>
      <c r="I42" s="53" t="s">
        <v>1373</v>
      </c>
      <c r="J42" s="84" t="str">
        <f>VLOOKUP(H42,PELIGROS!A$2:G$445,3,0)</f>
        <v xml:space="preserve">Lesiones osteomusculares, lesiones osteoarticulares
</v>
      </c>
      <c r="K42" s="61"/>
      <c r="L42" s="84" t="str">
        <f>VLOOKUP(H42,PELIGROS!A$2:G$445,4,0)</f>
        <v>Inspecciones planeadas e inspecciones no planeadas, procedimientos de programas de seguridad y salud en el trabajo</v>
      </c>
      <c r="M42" s="84" t="str">
        <f>VLOOKUP(H42,PELIGROS!A$2:G$445,5,0)</f>
        <v>PVE Biomecánico, programa pausas activas, exámenes periódicos, recomendaciones, control de posturas</v>
      </c>
      <c r="N42" s="61">
        <v>2</v>
      </c>
      <c r="O42" s="62">
        <v>3</v>
      </c>
      <c r="P42" s="62">
        <v>25</v>
      </c>
      <c r="Q42" s="55">
        <f t="shared" si="1"/>
        <v>6</v>
      </c>
      <c r="R42" s="55">
        <f t="shared" si="2"/>
        <v>150</v>
      </c>
      <c r="S42" s="63" t="str">
        <f t="shared" si="3"/>
        <v>M-6</v>
      </c>
      <c r="T42" s="64" t="str">
        <f t="shared" si="0"/>
        <v>II</v>
      </c>
      <c r="U42" s="65" t="str">
        <f t="shared" si="4"/>
        <v>No Aceptable o Aceptable Con Control Especifico</v>
      </c>
      <c r="V42" s="103"/>
      <c r="W42" s="84" t="str">
        <f>VLOOKUP(H42,PELIGROS!A$2:G$445,6,0)</f>
        <v>Enfermedades Osteomusculares</v>
      </c>
      <c r="X42" s="61"/>
      <c r="Y42" s="61"/>
      <c r="Z42" s="61"/>
      <c r="AA42" s="68"/>
      <c r="AB42" s="84" t="str">
        <f>VLOOKUP(H42,PELIGROS!A$2:G$445,7,0)</f>
        <v>Prevención en lesiones osteomusculares, líderes de pausas activas</v>
      </c>
      <c r="AC42" s="61" t="s">
        <v>1204</v>
      </c>
      <c r="AD42" s="97"/>
    </row>
    <row r="43" spans="1:30" ht="51" x14ac:dyDescent="0.25">
      <c r="A43" s="86"/>
      <c r="B43" s="86"/>
      <c r="C43" s="94"/>
      <c r="D43" s="97"/>
      <c r="E43" s="100"/>
      <c r="F43" s="100"/>
      <c r="G43" s="84" t="str">
        <f>VLOOKUP(H43,PELIGROS!A$1:G$445,2,0)</f>
        <v>Atropellamiento, Envestir</v>
      </c>
      <c r="H43" s="53" t="s">
        <v>1187</v>
      </c>
      <c r="I43" s="53" t="s">
        <v>1374</v>
      </c>
      <c r="J43" s="84" t="str">
        <f>VLOOKUP(H43,PELIGROS!A$2:G$445,3,0)</f>
        <v>Lesiones, pérdidas materiales, muerte</v>
      </c>
      <c r="K43" s="61"/>
      <c r="L43" s="84" t="str">
        <f>VLOOKUP(H43,PELIGROS!A$2:G$445,4,0)</f>
        <v>Inspecciones planeadas e inspecciones no planeadas, procedimientos de programas de seguridad y salud en el trabajo</v>
      </c>
      <c r="M43" s="84" t="str">
        <f>VLOOKUP(H43,PELIGROS!A$2:G$445,5,0)</f>
        <v>Programa de seguridad vial, señalización</v>
      </c>
      <c r="N43" s="61">
        <v>2</v>
      </c>
      <c r="O43" s="62">
        <v>3</v>
      </c>
      <c r="P43" s="62">
        <v>60</v>
      </c>
      <c r="Q43" s="55">
        <f t="shared" si="1"/>
        <v>6</v>
      </c>
      <c r="R43" s="55">
        <f t="shared" si="2"/>
        <v>360</v>
      </c>
      <c r="S43" s="63" t="str">
        <f t="shared" si="3"/>
        <v>M-6</v>
      </c>
      <c r="T43" s="64" t="str">
        <f t="shared" si="0"/>
        <v>II</v>
      </c>
      <c r="U43" s="65" t="str">
        <f t="shared" si="4"/>
        <v>No Aceptable o Aceptable Con Control Especifico</v>
      </c>
      <c r="V43" s="103"/>
      <c r="W43" s="84" t="str">
        <f>VLOOKUP(H43,PELIGROS!A$2:G$445,6,0)</f>
        <v>Muerte</v>
      </c>
      <c r="X43" s="61"/>
      <c r="Y43" s="61"/>
      <c r="Z43" s="61"/>
      <c r="AA43" s="68"/>
      <c r="AB43" s="84" t="str">
        <f>VLOOKUP(H43,PELIGROS!A$2:G$445,7,0)</f>
        <v>Seguridad vial y manejo defensivo, aseguramiento de áreas de trabajo</v>
      </c>
      <c r="AC43" s="61" t="s">
        <v>1205</v>
      </c>
      <c r="AD43" s="97"/>
    </row>
    <row r="44" spans="1:30" ht="40.5" x14ac:dyDescent="0.25">
      <c r="A44" s="86"/>
      <c r="B44" s="86"/>
      <c r="C44" s="94"/>
      <c r="D44" s="97"/>
      <c r="E44" s="100"/>
      <c r="F44" s="100"/>
      <c r="G44" s="84" t="str">
        <f>VLOOKUP(H44,PELIGROS!A$1:G$445,2,0)</f>
        <v>Superficies de trabajo irregulares o deslizantes</v>
      </c>
      <c r="H44" s="53" t="s">
        <v>597</v>
      </c>
      <c r="I44" s="53" t="s">
        <v>1374</v>
      </c>
      <c r="J44" s="84" t="str">
        <f>VLOOKUP(H44,PELIGROS!A$2:G$445,3,0)</f>
        <v>Caidas del mismo nivel, fracturas, golpe con objetos, caídas de objetos, obstrucción de rutas de evacuación</v>
      </c>
      <c r="K44" s="61"/>
      <c r="L44" s="84" t="str">
        <f>VLOOKUP(H44,PELIGROS!A$2:G$445,4,0)</f>
        <v>N/A</v>
      </c>
      <c r="M44" s="84" t="str">
        <f>VLOOKUP(H44,PELIGROS!A$2:G$445,5,0)</f>
        <v>N/A</v>
      </c>
      <c r="N44" s="61">
        <v>2</v>
      </c>
      <c r="O44" s="62">
        <v>3</v>
      </c>
      <c r="P44" s="62">
        <v>25</v>
      </c>
      <c r="Q44" s="55">
        <f t="shared" si="1"/>
        <v>6</v>
      </c>
      <c r="R44" s="55">
        <f t="shared" si="2"/>
        <v>150</v>
      </c>
      <c r="S44" s="63" t="str">
        <f t="shared" si="3"/>
        <v>M-6</v>
      </c>
      <c r="T44" s="64" t="str">
        <f t="shared" si="0"/>
        <v>II</v>
      </c>
      <c r="U44" s="65" t="str">
        <f t="shared" si="4"/>
        <v>No Aceptable o Aceptable Con Control Especifico</v>
      </c>
      <c r="V44" s="103"/>
      <c r="W44" s="84" t="str">
        <f>VLOOKUP(H44,PELIGROS!A$2:G$445,6,0)</f>
        <v>Caídas de distinto nivel</v>
      </c>
      <c r="X44" s="61"/>
      <c r="Y44" s="61"/>
      <c r="Z44" s="61"/>
      <c r="AA44" s="68"/>
      <c r="AB44" s="84" t="str">
        <f>VLOOKUP(H44,PELIGROS!A$2:G$445,7,0)</f>
        <v>Pautas Básicas en orden y aseo en el lugar de trabajo, actos y condiciones inseguras</v>
      </c>
      <c r="AC44" s="61" t="s">
        <v>1326</v>
      </c>
      <c r="AD44" s="97"/>
    </row>
    <row r="45" spans="1:30" ht="89.25" x14ac:dyDescent="0.25">
      <c r="A45" s="86"/>
      <c r="B45" s="86"/>
      <c r="C45" s="94"/>
      <c r="D45" s="97"/>
      <c r="E45" s="100"/>
      <c r="F45" s="100"/>
      <c r="G45" s="84" t="str">
        <f>VLOOKUP(H45,PELIGROS!A$1:G$445,2,0)</f>
        <v>MANTENIMIENTO DE PUENTE GRUAS, LIMPIEZA DE CANALES, MANTENIMIENTO DE INSTALACIONES LOCATIVAS, MANTENIMIENTO Y REPARACIÓN DE POZOS</v>
      </c>
      <c r="H45" s="53" t="s">
        <v>624</v>
      </c>
      <c r="I45" s="53" t="s">
        <v>1374</v>
      </c>
      <c r="J45" s="84" t="str">
        <f>VLOOKUP(H45,PELIGROS!A$2:G$445,3,0)</f>
        <v>LESIONES, FRACTURAS, MUERTE</v>
      </c>
      <c r="K45" s="61"/>
      <c r="L45" s="84" t="str">
        <f>VLOOKUP(H45,PELIGROS!A$2:G$445,4,0)</f>
        <v>Inspecciones planeadas e inspecciones no planeadas, procedimientos de programas de seguridad y salud en el trabajo</v>
      </c>
      <c r="M45" s="84" t="str">
        <f>VLOOKUP(H45,PELIGROS!A$2:G$445,5,0)</f>
        <v>EPP</v>
      </c>
      <c r="N45" s="61">
        <v>2</v>
      </c>
      <c r="O45" s="62">
        <v>3</v>
      </c>
      <c r="P45" s="62">
        <v>60</v>
      </c>
      <c r="Q45" s="55">
        <f t="shared" ref="Q45" si="15">N45*O45</f>
        <v>6</v>
      </c>
      <c r="R45" s="55">
        <f t="shared" ref="R45" si="16">P45*Q45</f>
        <v>360</v>
      </c>
      <c r="S45" s="63" t="str">
        <f t="shared" ref="S45" si="17">IF(Q45=40,"MA-40",IF(Q45=30,"MA-30",IF(Q45=20,"A-20",IF(Q45=10,"A-10",IF(Q45=24,"MA-24",IF(Q45=18,"A-18",IF(Q45=12,"A-12",IF(Q45=6,"M-6",IF(Q45=8,"M-8",IF(Q45=6,"M-6",IF(Q45=4,"B-4",IF(Q45=2,"B-2",))))))))))))</f>
        <v>M-6</v>
      </c>
      <c r="T45" s="64" t="str">
        <f t="shared" ref="T45" si="18">IF(R45&lt;=20,"IV",IF(R45&lt;=120,"III",IF(R45&lt;=500,"II",IF(R45&lt;=4000,"I"))))</f>
        <v>II</v>
      </c>
      <c r="U45" s="65" t="str">
        <f t="shared" ref="U45" si="19">IF(T45=0,"",IF(T45="IV","Aceptable",IF(T45="III","Mejorable",IF(T45="II","No Aceptable o Aceptable Con Control Especifico",IF(T45="I","No Aceptable","")))))</f>
        <v>No Aceptable o Aceptable Con Control Especifico</v>
      </c>
      <c r="V45" s="103"/>
      <c r="W45" s="84" t="str">
        <f>VLOOKUP(H45,PELIGROS!A$2:G$445,6,0)</f>
        <v>MUERTE</v>
      </c>
      <c r="X45" s="61"/>
      <c r="Y45" s="61"/>
      <c r="Z45" s="61"/>
      <c r="AA45" s="68"/>
      <c r="AB45" s="84" t="str">
        <f>VLOOKUP(H45,PELIGROS!A$2:G$445,7,0)</f>
        <v>CERTIFICACIÓN Y/O ENTRENAMIENTO EN TRABAJO SEGURO EN ALTURAS; DILGENCIAMIENTO DE PERMISO DE TRABAJO; USO Y MANEJO ADECUADO DE E.P.P.; ARME Y DESARME DE ANDAMIOS</v>
      </c>
      <c r="AC45" s="61"/>
      <c r="AD45" s="97"/>
    </row>
    <row r="46" spans="1:30" ht="63.75" x14ac:dyDescent="0.25">
      <c r="A46" s="86"/>
      <c r="B46" s="86"/>
      <c r="C46" s="94"/>
      <c r="D46" s="97"/>
      <c r="E46" s="100"/>
      <c r="F46" s="100"/>
      <c r="G46" s="84" t="str">
        <f>VLOOKUP(H46,PELIGROS!A$1:G$445,2,0)</f>
        <v>Atraco, golpiza, atentados y secuestrados</v>
      </c>
      <c r="H46" s="53" t="s">
        <v>57</v>
      </c>
      <c r="I46" s="53" t="s">
        <v>1374</v>
      </c>
      <c r="J46" s="84" t="str">
        <f>VLOOKUP(H46,PELIGROS!A$2:G$445,3,0)</f>
        <v>Estrés, golpes, Secuestros</v>
      </c>
      <c r="K46" s="61"/>
      <c r="L46" s="84" t="str">
        <f>VLOOKUP(H46,PELIGROS!A$2:G$445,4,0)</f>
        <v>Inspecciones planeadas e inspecciones no planeadas, procedimientos de programas de seguridad y salud en el trabajo</v>
      </c>
      <c r="M46" s="84" t="str">
        <f>VLOOKUP(H46,PELIGROS!A$2:G$445,5,0)</f>
        <v xml:space="preserve">Uniformes Corporativos, Caquetas corporativas, Carnetización
</v>
      </c>
      <c r="N46" s="61">
        <v>2</v>
      </c>
      <c r="O46" s="62">
        <v>3</v>
      </c>
      <c r="P46" s="62">
        <v>60</v>
      </c>
      <c r="Q46" s="55">
        <f t="shared" si="1"/>
        <v>6</v>
      </c>
      <c r="R46" s="55">
        <f t="shared" si="2"/>
        <v>360</v>
      </c>
      <c r="S46" s="63" t="str">
        <f t="shared" si="3"/>
        <v>M-6</v>
      </c>
      <c r="T46" s="64" t="str">
        <f t="shared" si="0"/>
        <v>II</v>
      </c>
      <c r="U46" s="65" t="str">
        <f t="shared" si="4"/>
        <v>No Aceptable o Aceptable Con Control Especifico</v>
      </c>
      <c r="V46" s="103"/>
      <c r="W46" s="84" t="str">
        <f>VLOOKUP(H46,PELIGROS!A$2:G$445,6,0)</f>
        <v>Secuestros</v>
      </c>
      <c r="X46" s="61"/>
      <c r="Y46" s="61"/>
      <c r="Z46" s="61"/>
      <c r="AA46" s="68"/>
      <c r="AB46" s="84" t="str">
        <f>VLOOKUP(H46,PELIGROS!A$2:G$445,7,0)</f>
        <v>N/A</v>
      </c>
      <c r="AC46" s="61" t="s">
        <v>1207</v>
      </c>
      <c r="AD46" s="97"/>
    </row>
    <row r="47" spans="1:30" ht="51.75" thickBot="1" x14ac:dyDescent="0.3">
      <c r="A47" s="86"/>
      <c r="B47" s="86"/>
      <c r="C47" s="95"/>
      <c r="D47" s="98"/>
      <c r="E47" s="101"/>
      <c r="F47" s="101"/>
      <c r="G47" s="84" t="str">
        <f>VLOOKUP(H47,PELIGROS!A$1:G$445,2,0)</f>
        <v>SISMOS, INCENDIOS, INUNDACIONES, TERREMOTOS, VENDAVALES, DERRUMBE</v>
      </c>
      <c r="H47" s="53" t="s">
        <v>62</v>
      </c>
      <c r="I47" s="53" t="s">
        <v>1375</v>
      </c>
      <c r="J47" s="84" t="str">
        <f>VLOOKUP(H47,PELIGROS!A$2:G$445,3,0)</f>
        <v>SISMOS, INCENDIOS, INUNDACIONES, TERREMOTOS, VENDAVALES</v>
      </c>
      <c r="K47" s="61"/>
      <c r="L47" s="84" t="str">
        <f>VLOOKUP(H47,PELIGROS!A$2:G$445,4,0)</f>
        <v>Inspecciones planeadas e inspecciones no planeadas, procedimientos de programas de seguridad y salud en el trabajo</v>
      </c>
      <c r="M47" s="84" t="str">
        <f>VLOOKUP(H47,PELIGROS!A$2:G$445,5,0)</f>
        <v>BRIGADAS DE EMERGENCIAS</v>
      </c>
      <c r="N47" s="61">
        <v>2</v>
      </c>
      <c r="O47" s="62">
        <v>1</v>
      </c>
      <c r="P47" s="62">
        <v>100</v>
      </c>
      <c r="Q47" s="55">
        <f t="shared" si="1"/>
        <v>2</v>
      </c>
      <c r="R47" s="55">
        <f t="shared" si="2"/>
        <v>200</v>
      </c>
      <c r="S47" s="63" t="str">
        <f t="shared" si="3"/>
        <v>B-2</v>
      </c>
      <c r="T47" s="64" t="str">
        <f t="shared" si="0"/>
        <v>II</v>
      </c>
      <c r="U47" s="65" t="str">
        <f t="shared" si="4"/>
        <v>No Aceptable o Aceptable Con Control Especifico</v>
      </c>
      <c r="V47" s="104"/>
      <c r="W47" s="84" t="str">
        <f>VLOOKUP(H47,PELIGROS!A$2:G$445,6,0)</f>
        <v>MUERTE</v>
      </c>
      <c r="X47" s="61"/>
      <c r="Y47" s="61"/>
      <c r="Z47" s="61"/>
      <c r="AA47" s="68"/>
      <c r="AB47" s="84" t="str">
        <f>VLOOKUP(H47,PELIGROS!A$2:G$445,7,0)</f>
        <v>ENTRENAMIENTO DE LA BRIGADA; DIVULGACIÓN DE PLAN DE EMERGENCIA</v>
      </c>
      <c r="AC47" s="61" t="s">
        <v>1209</v>
      </c>
      <c r="AD47" s="163"/>
    </row>
    <row r="48" spans="1:30" ht="51" x14ac:dyDescent="0.25">
      <c r="A48" s="86"/>
      <c r="B48" s="86"/>
      <c r="C48" s="107" t="str">
        <f>VLOOKUP(E48,[1]Hoja2!A$2:C$82,2,0)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48" s="109" t="str">
        <f>VLOOKUP(E48,[1]Hoja2!A$2:C$82,3,0)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48" s="112" t="s">
        <v>1037</v>
      </c>
      <c r="F48" s="112" t="s">
        <v>1214</v>
      </c>
      <c r="G48" s="82" t="str">
        <f>VLOOKUP(H48,PELIGROS!A$1:G$445,2,0)</f>
        <v>Bacteria</v>
      </c>
      <c r="H48" s="22" t="s">
        <v>108</v>
      </c>
      <c r="I48" s="22" t="s">
        <v>1370</v>
      </c>
      <c r="J48" s="82" t="str">
        <f>VLOOKUP(H48,PELIGROS!A$2:G$445,3,0)</f>
        <v>Infecciones producidas por Bacterianas</v>
      </c>
      <c r="K48" s="81"/>
      <c r="L48" s="82" t="str">
        <f>VLOOKUP(H48,PELIGROS!A$2:G$445,4,0)</f>
        <v>Inspecciones planeadas e inspecciones no planeadas, procedimientos de programas de seguridad y salud en el trabajo</v>
      </c>
      <c r="M48" s="82" t="str">
        <f>VLOOKUP(H48,PELIGROS!A$2:G$445,5,0)</f>
        <v>Programa de vacunación, bota pantalon, overol, guantes, tapabocas, mascarillas con filtos</v>
      </c>
      <c r="N48" s="81">
        <v>2</v>
      </c>
      <c r="O48" s="24">
        <v>3</v>
      </c>
      <c r="P48" s="24">
        <v>10</v>
      </c>
      <c r="Q48" s="24">
        <f>N48*O48</f>
        <v>6</v>
      </c>
      <c r="R48" s="24">
        <f>P48*Q48</f>
        <v>60</v>
      </c>
      <c r="S48" s="75" t="str">
        <f>IF(Q48=40,"MA-40",IF(Q48=30,"MA-30",IF(Q48=20,"A-20",IF(Q48=10,"A-10",IF(Q48=24,"MA-24",IF(Q48=18,"A-18",IF(Q48=12,"A-12",IF(Q48=6,"M-6",IF(Q48=8,"M-8",IF(Q48=6,"M-6",IF(Q48=4,"B-4",IF(Q48=2,"B-2",))))))))))))</f>
        <v>M-6</v>
      </c>
      <c r="T48" s="76" t="str">
        <f t="shared" si="0"/>
        <v>III</v>
      </c>
      <c r="U48" s="77" t="str">
        <f>IF(T48=0,"",IF(T48="IV","Aceptable",IF(T48="III","Mejorable",IF(T48="II","No Aceptable o Aceptable Con Control Especifico",IF(T48="I","No Aceptable","")))))</f>
        <v>Mejorable</v>
      </c>
      <c r="V48" s="158">
        <v>2</v>
      </c>
      <c r="W48" s="82" t="str">
        <f>VLOOKUP(H48,PELIGROS!A$2:G$445,6,0)</f>
        <v xml:space="preserve">Enfermedades Infectocontagiosas
</v>
      </c>
      <c r="X48" s="81"/>
      <c r="Y48" s="81"/>
      <c r="Z48" s="81"/>
      <c r="AA48" s="82"/>
      <c r="AB48" s="82" t="str">
        <f>VLOOKUP(H48,PELIGROS!A$2:G$445,7,0)</f>
        <v xml:space="preserve">Riesgo Biológico, Autocuidado y/o Uso y manejo adecuado de E.P.P.
</v>
      </c>
      <c r="AC48" s="158" t="s">
        <v>1258</v>
      </c>
      <c r="AD48" s="107" t="s">
        <v>1201</v>
      </c>
    </row>
    <row r="49" spans="1:30" ht="51" x14ac:dyDescent="0.25">
      <c r="A49" s="86"/>
      <c r="B49" s="86"/>
      <c r="C49" s="91"/>
      <c r="D49" s="110"/>
      <c r="E49" s="113"/>
      <c r="F49" s="113"/>
      <c r="G49" s="82" t="str">
        <f>VLOOKUP(H49,PELIGROS!A$1:G$445,2,0)</f>
        <v>Hongos</v>
      </c>
      <c r="H49" s="22" t="s">
        <v>117</v>
      </c>
      <c r="I49" s="22" t="s">
        <v>1370</v>
      </c>
      <c r="J49" s="82" t="str">
        <f>VLOOKUP(H49,PELIGROS!A$2:G$445,3,0)</f>
        <v>Micosis</v>
      </c>
      <c r="K49" s="16"/>
      <c r="L49" s="82" t="str">
        <f>VLOOKUP(H49,PELIGROS!A$2:G$445,4,0)</f>
        <v>Inspecciones planeadas e inspecciones no planeadas, procedimientos de programas de seguridad y salud en el trabajo</v>
      </c>
      <c r="M49" s="82" t="str">
        <f>VLOOKUP(H49,PELIGROS!A$2:G$445,5,0)</f>
        <v>Programa de vacunación, éxamenes periódicos</v>
      </c>
      <c r="N49" s="16">
        <v>2</v>
      </c>
      <c r="O49" s="17">
        <v>3</v>
      </c>
      <c r="P49" s="17">
        <v>10</v>
      </c>
      <c r="Q49" s="24">
        <f t="shared" ref="Q49:Q116" si="20">N49*O49</f>
        <v>6</v>
      </c>
      <c r="R49" s="24">
        <f t="shared" ref="R49:R116" si="21">P49*Q49</f>
        <v>60</v>
      </c>
      <c r="S49" s="29" t="str">
        <f t="shared" ref="S49:S116" si="22">IF(Q49=40,"MA-40",IF(Q49=30,"MA-30",IF(Q49=20,"A-20",IF(Q49=10,"A-10",IF(Q49=24,"MA-24",IF(Q49=18,"A-18",IF(Q49=12,"A-12",IF(Q49=6,"M-6",IF(Q49=8,"M-8",IF(Q49=6,"M-6",IF(Q49=4,"B-4",IF(Q49=2,"B-2",))))))))))))</f>
        <v>M-6</v>
      </c>
      <c r="T49" s="69" t="str">
        <f t="shared" si="0"/>
        <v>III</v>
      </c>
      <c r="U49" s="70" t="str">
        <f t="shared" ref="U49:U116" si="23">IF(T49=0,"",IF(T49="IV","Aceptable",IF(T49="III","Mejorable",IF(T49="II","No Aceptable o Aceptable Con Control Especifico",IF(T49="I","No Aceptable","")))))</f>
        <v>Mejorable</v>
      </c>
      <c r="V49" s="115"/>
      <c r="W49" s="82" t="str">
        <f>VLOOKUP(H49,PELIGROS!A$2:G$445,6,0)</f>
        <v>Micosis</v>
      </c>
      <c r="X49" s="16"/>
      <c r="Y49" s="16"/>
      <c r="Z49" s="16"/>
      <c r="AA49" s="15"/>
      <c r="AB49" s="82" t="str">
        <f>VLOOKUP(H49,PELIGROS!A$2:G$445,7,0)</f>
        <v xml:space="preserve">Riesgo Biológico, Autocuidado y/o Uso y manejo adecuado de E.P.P.
</v>
      </c>
      <c r="AC49" s="115"/>
      <c r="AD49" s="91"/>
    </row>
    <row r="50" spans="1:30" ht="51" x14ac:dyDescent="0.25">
      <c r="A50" s="86"/>
      <c r="B50" s="86"/>
      <c r="C50" s="91"/>
      <c r="D50" s="110"/>
      <c r="E50" s="113"/>
      <c r="F50" s="113"/>
      <c r="G50" s="82" t="str">
        <f>VLOOKUP(H50,PELIGROS!A$1:G$445,2,0)</f>
        <v>Virus</v>
      </c>
      <c r="H50" s="22" t="s">
        <v>120</v>
      </c>
      <c r="I50" s="22" t="s">
        <v>1370</v>
      </c>
      <c r="J50" s="82" t="str">
        <f>VLOOKUP(H50,PELIGROS!A$2:G$445,3,0)</f>
        <v>Infecciones Virales</v>
      </c>
      <c r="K50" s="16"/>
      <c r="L50" s="82" t="str">
        <f>VLOOKUP(H50,PELIGROS!A$2:G$445,4,0)</f>
        <v>Inspecciones planeadas e inspecciones no planeadas, procedimientos de programas de seguridad y salud en el trabajo</v>
      </c>
      <c r="M50" s="82" t="str">
        <f>VLOOKUP(H50,PELIGROS!A$2:G$445,5,0)</f>
        <v>Programa de vacunación, bota pantalon, overol, guantes, tapabocas, mascarillas con filtos</v>
      </c>
      <c r="N50" s="16">
        <v>2</v>
      </c>
      <c r="O50" s="17">
        <v>3</v>
      </c>
      <c r="P50" s="17">
        <v>10</v>
      </c>
      <c r="Q50" s="24">
        <f t="shared" si="20"/>
        <v>6</v>
      </c>
      <c r="R50" s="24">
        <f t="shared" si="21"/>
        <v>60</v>
      </c>
      <c r="S50" s="29" t="str">
        <f t="shared" si="22"/>
        <v>M-6</v>
      </c>
      <c r="T50" s="69" t="str">
        <f t="shared" si="0"/>
        <v>III</v>
      </c>
      <c r="U50" s="70" t="str">
        <f t="shared" si="23"/>
        <v>Mejorable</v>
      </c>
      <c r="V50" s="115"/>
      <c r="W50" s="82" t="str">
        <f>VLOOKUP(H50,PELIGROS!A$2:G$445,6,0)</f>
        <v xml:space="preserve">Enfermedades Infectocontagiosas
</v>
      </c>
      <c r="X50" s="16"/>
      <c r="Y50" s="16"/>
      <c r="Z50" s="16"/>
      <c r="AA50" s="15"/>
      <c r="AB50" s="82" t="str">
        <f>VLOOKUP(H50,PELIGROS!A$2:G$445,7,0)</f>
        <v xml:space="preserve">Riesgo Biológico, Autocuidado y/o Uso y manejo adecuado de E.P.P.
</v>
      </c>
      <c r="AC50" s="89"/>
      <c r="AD50" s="91"/>
    </row>
    <row r="51" spans="1:30" ht="51" x14ac:dyDescent="0.25">
      <c r="A51" s="86"/>
      <c r="B51" s="86"/>
      <c r="C51" s="91"/>
      <c r="D51" s="110"/>
      <c r="E51" s="113"/>
      <c r="F51" s="113"/>
      <c r="G51" s="82" t="str">
        <f>VLOOKUP(H51,PELIGROS!A$1:G$445,2,0)</f>
        <v>INFRAROJA, ULTRAVIOLETA, VISIBLE, RADIOFRECUENCIA, MICROONDAS, LASER</v>
      </c>
      <c r="H51" s="22" t="s">
        <v>67</v>
      </c>
      <c r="I51" s="22" t="s">
        <v>1371</v>
      </c>
      <c r="J51" s="82" t="str">
        <f>VLOOKUP(H51,PELIGROS!A$2:G$445,3,0)</f>
        <v>CÁNCER, LESIONES DÉRMICAS Y OCULARES</v>
      </c>
      <c r="K51" s="16"/>
      <c r="L51" s="82" t="str">
        <f>VLOOKUP(H51,PELIGROS!A$2:G$445,4,0)</f>
        <v>Inspecciones planeadas e inspecciones no planeadas, procedimientos de programas de seguridad y salud en el trabajo</v>
      </c>
      <c r="M51" s="82" t="str">
        <f>VLOOKUP(H51,PELIGROS!A$2:G$445,5,0)</f>
        <v>PROGRAMA BLOQUEADOR SOLAR</v>
      </c>
      <c r="N51" s="16">
        <v>2</v>
      </c>
      <c r="O51" s="17">
        <v>3</v>
      </c>
      <c r="P51" s="17">
        <v>10</v>
      </c>
      <c r="Q51" s="24">
        <f t="shared" si="20"/>
        <v>6</v>
      </c>
      <c r="R51" s="24">
        <f t="shared" si="21"/>
        <v>60</v>
      </c>
      <c r="S51" s="29" t="str">
        <f t="shared" si="22"/>
        <v>M-6</v>
      </c>
      <c r="T51" s="69" t="str">
        <f t="shared" si="0"/>
        <v>III</v>
      </c>
      <c r="U51" s="70" t="str">
        <f t="shared" si="23"/>
        <v>Mejorable</v>
      </c>
      <c r="V51" s="115"/>
      <c r="W51" s="82" t="str">
        <f>VLOOKUP(H51,PELIGROS!A$2:G$445,6,0)</f>
        <v>CÁNCER</v>
      </c>
      <c r="X51" s="16"/>
      <c r="Y51" s="16"/>
      <c r="Z51" s="16"/>
      <c r="AA51" s="15"/>
      <c r="AB51" s="82" t="str">
        <f>VLOOKUP(H51,PELIGROS!A$2:G$445,7,0)</f>
        <v>N/A</v>
      </c>
      <c r="AC51" s="16" t="s">
        <v>1202</v>
      </c>
      <c r="AD51" s="91"/>
    </row>
    <row r="52" spans="1:30" ht="51" x14ac:dyDescent="0.25">
      <c r="A52" s="86"/>
      <c r="B52" s="86"/>
      <c r="C52" s="91"/>
      <c r="D52" s="110"/>
      <c r="E52" s="113"/>
      <c r="F52" s="113"/>
      <c r="G52" s="82" t="str">
        <f>VLOOKUP(H52,PELIGROS!A$1:G$445,2,0)</f>
        <v>GASES Y VAPORES</v>
      </c>
      <c r="H52" s="22" t="s">
        <v>250</v>
      </c>
      <c r="I52" s="22" t="s">
        <v>1381</v>
      </c>
      <c r="J52" s="82" t="str">
        <f>VLOOKUP(H52,PELIGROS!A$2:G$445,3,0)</f>
        <v xml:space="preserve"> LESIONES EN LA PIEL, IRRITACIÓN EN VÍAS  RESPIRATORIAS, MUERTE</v>
      </c>
      <c r="K52" s="16"/>
      <c r="L52" s="82" t="str">
        <f>VLOOKUP(H52,PELIGROS!A$2:G$445,4,0)</f>
        <v>Inspecciones planeadas e inspecciones no planeadas, procedimientos de programas de seguridad y salud en el trabajo</v>
      </c>
      <c r="M52" s="82" t="str">
        <f>VLOOKUP(H52,PELIGROS!A$2:G$445,5,0)</f>
        <v>EPP TAPABOCAS, CARETAS CON FILTROS</v>
      </c>
      <c r="N52" s="16">
        <v>2</v>
      </c>
      <c r="O52" s="17">
        <v>3</v>
      </c>
      <c r="P52" s="17">
        <v>25</v>
      </c>
      <c r="Q52" s="24">
        <f t="shared" si="20"/>
        <v>6</v>
      </c>
      <c r="R52" s="24">
        <f t="shared" si="21"/>
        <v>150</v>
      </c>
      <c r="S52" s="29" t="str">
        <f t="shared" si="22"/>
        <v>M-6</v>
      </c>
      <c r="T52" s="69" t="str">
        <f t="shared" si="0"/>
        <v>II</v>
      </c>
      <c r="U52" s="70" t="str">
        <f t="shared" si="23"/>
        <v>No Aceptable o Aceptable Con Control Especifico</v>
      </c>
      <c r="V52" s="115"/>
      <c r="W52" s="82" t="str">
        <f>VLOOKUP(H52,PELIGROS!A$2:G$445,6,0)</f>
        <v xml:space="preserve"> MUERTE</v>
      </c>
      <c r="X52" s="16"/>
      <c r="Y52" s="16"/>
      <c r="Z52" s="16"/>
      <c r="AA52" s="15"/>
      <c r="AB52" s="82" t="str">
        <f>VLOOKUP(H52,PELIGROS!A$2:G$445,7,0)</f>
        <v>USO Y MANEJO ADECUADO DE E.P.P.</v>
      </c>
      <c r="AC52" s="16" t="s">
        <v>1320</v>
      </c>
      <c r="AD52" s="91"/>
    </row>
    <row r="53" spans="1:30" ht="35.25" customHeight="1" x14ac:dyDescent="0.25">
      <c r="A53" s="86"/>
      <c r="B53" s="86"/>
      <c r="C53" s="91"/>
      <c r="D53" s="110"/>
      <c r="E53" s="113"/>
      <c r="F53" s="113"/>
      <c r="G53" s="82" t="str">
        <f>VLOOKUP(H53,PELIGROS!A$1:G$445,2,0)</f>
        <v>CONCENTRACIÓN EN ACTIVIDADES DE ALTO DESEMPEÑO MENTAL</v>
      </c>
      <c r="H53" s="22" t="s">
        <v>72</v>
      </c>
      <c r="I53" s="22" t="s">
        <v>1372</v>
      </c>
      <c r="J53" s="82" t="str">
        <f>VLOOKUP(H53,PELIGROS!A$2:G$445,3,0)</f>
        <v>ESTRÉS, CEFALEA, IRRITABILIDAD</v>
      </c>
      <c r="K53" s="16"/>
      <c r="L53" s="82" t="str">
        <f>VLOOKUP(H53,PELIGROS!A$2:G$445,4,0)</f>
        <v>N/A</v>
      </c>
      <c r="M53" s="82" t="str">
        <f>VLOOKUP(H53,PELIGROS!A$2:G$445,5,0)</f>
        <v>PVE PSICOSOCIAL</v>
      </c>
      <c r="N53" s="16">
        <v>2</v>
      </c>
      <c r="O53" s="17">
        <v>2</v>
      </c>
      <c r="P53" s="17">
        <v>10</v>
      </c>
      <c r="Q53" s="24">
        <f t="shared" si="20"/>
        <v>4</v>
      </c>
      <c r="R53" s="24">
        <f t="shared" si="21"/>
        <v>40</v>
      </c>
      <c r="S53" s="29" t="str">
        <f t="shared" si="22"/>
        <v>B-4</v>
      </c>
      <c r="T53" s="69" t="str">
        <f t="shared" si="0"/>
        <v>III</v>
      </c>
      <c r="U53" s="70" t="str">
        <f t="shared" si="23"/>
        <v>Mejorable</v>
      </c>
      <c r="V53" s="115"/>
      <c r="W53" s="82" t="str">
        <f>VLOOKUP(H53,PELIGROS!A$2:G$445,6,0)</f>
        <v>ESTRÉS</v>
      </c>
      <c r="X53" s="16"/>
      <c r="Y53" s="16"/>
      <c r="Z53" s="16"/>
      <c r="AA53" s="15"/>
      <c r="AB53" s="82" t="str">
        <f>VLOOKUP(H53,PELIGROS!A$2:G$445,7,0)</f>
        <v>N/A</v>
      </c>
      <c r="AC53" s="88" t="s">
        <v>1203</v>
      </c>
      <c r="AD53" s="91"/>
    </row>
    <row r="54" spans="1:30" ht="35.25" customHeight="1" x14ac:dyDescent="0.25">
      <c r="A54" s="86"/>
      <c r="B54" s="86"/>
      <c r="C54" s="91"/>
      <c r="D54" s="110"/>
      <c r="E54" s="113"/>
      <c r="F54" s="113"/>
      <c r="G54" s="82" t="str">
        <f>VLOOKUP(H54,PELIGROS!A$1:G$445,2,0)</f>
        <v>NATURALEZA DE LA TAREA</v>
      </c>
      <c r="H54" s="22" t="s">
        <v>76</v>
      </c>
      <c r="I54" s="22" t="s">
        <v>1372</v>
      </c>
      <c r="J54" s="82" t="str">
        <f>VLOOKUP(H54,PELIGROS!A$2:G$445,3,0)</f>
        <v>ESTRÉS,  TRANSTORNOS DEL SUEÑO</v>
      </c>
      <c r="K54" s="16"/>
      <c r="L54" s="82" t="str">
        <f>VLOOKUP(H54,PELIGROS!A$2:G$445,4,0)</f>
        <v>N/A</v>
      </c>
      <c r="M54" s="82" t="str">
        <f>VLOOKUP(H54,PELIGROS!A$2:G$445,5,0)</f>
        <v>PVE PSICOSOCIAL</v>
      </c>
      <c r="N54" s="16">
        <v>2</v>
      </c>
      <c r="O54" s="17">
        <v>2</v>
      </c>
      <c r="P54" s="17">
        <v>10</v>
      </c>
      <c r="Q54" s="24">
        <f t="shared" si="20"/>
        <v>4</v>
      </c>
      <c r="R54" s="24">
        <f t="shared" si="21"/>
        <v>40</v>
      </c>
      <c r="S54" s="29" t="str">
        <f t="shared" si="22"/>
        <v>B-4</v>
      </c>
      <c r="T54" s="69" t="str">
        <f t="shared" si="0"/>
        <v>III</v>
      </c>
      <c r="U54" s="70" t="str">
        <f t="shared" si="23"/>
        <v>Mejorable</v>
      </c>
      <c r="V54" s="115"/>
      <c r="W54" s="82" t="str">
        <f>VLOOKUP(H54,PELIGROS!A$2:G$445,6,0)</f>
        <v>ESTRÉS</v>
      </c>
      <c r="X54" s="16"/>
      <c r="Y54" s="16"/>
      <c r="Z54" s="16"/>
      <c r="AA54" s="15"/>
      <c r="AB54" s="82" t="str">
        <f>VLOOKUP(H54,PELIGROS!A$2:G$445,7,0)</f>
        <v>N/A</v>
      </c>
      <c r="AC54" s="89"/>
      <c r="AD54" s="91"/>
    </row>
    <row r="55" spans="1:30" ht="89.25" x14ac:dyDescent="0.25">
      <c r="A55" s="86"/>
      <c r="B55" s="86"/>
      <c r="C55" s="91"/>
      <c r="D55" s="110"/>
      <c r="E55" s="113"/>
      <c r="F55" s="113"/>
      <c r="G55" s="82" t="str">
        <f>VLOOKUP(H55,PELIGROS!A$1:G$445,2,0)</f>
        <v>Forzadas, Prolongadas</v>
      </c>
      <c r="H55" s="22" t="s">
        <v>40</v>
      </c>
      <c r="I55" s="22" t="s">
        <v>1373</v>
      </c>
      <c r="J55" s="82" t="str">
        <f>VLOOKUP(H55,PELIGROS!A$2:G$445,3,0)</f>
        <v xml:space="preserve">Lesiones osteomusculares, lesiones osteoarticulares
</v>
      </c>
      <c r="K55" s="16"/>
      <c r="L55" s="82" t="str">
        <f>VLOOKUP(H55,PELIGROS!A$2:G$445,4,0)</f>
        <v>Inspecciones planeadas e inspecciones no planeadas, procedimientos de programas de seguridad y salud en el trabajo</v>
      </c>
      <c r="M55" s="82" t="str">
        <f>VLOOKUP(H55,PELIGROS!A$2:G$445,5,0)</f>
        <v>PVE Biomecánico, programa pausas activas, exámenes periódicos, recomendaciones, control de posturas</v>
      </c>
      <c r="N55" s="16">
        <v>2</v>
      </c>
      <c r="O55" s="17">
        <v>3</v>
      </c>
      <c r="P55" s="17">
        <v>25</v>
      </c>
      <c r="Q55" s="24">
        <f t="shared" si="20"/>
        <v>6</v>
      </c>
      <c r="R55" s="24">
        <f t="shared" si="21"/>
        <v>150</v>
      </c>
      <c r="S55" s="29" t="str">
        <f t="shared" si="22"/>
        <v>M-6</v>
      </c>
      <c r="T55" s="69" t="str">
        <f t="shared" si="0"/>
        <v>II</v>
      </c>
      <c r="U55" s="70" t="str">
        <f t="shared" si="23"/>
        <v>No Aceptable o Aceptable Con Control Especifico</v>
      </c>
      <c r="V55" s="115"/>
      <c r="W55" s="82" t="str">
        <f>VLOOKUP(H55,PELIGROS!A$2:G$445,6,0)</f>
        <v>Enfermedades Osteomusculares</v>
      </c>
      <c r="X55" s="16"/>
      <c r="Y55" s="16"/>
      <c r="Z55" s="16"/>
      <c r="AA55" s="15"/>
      <c r="AB55" s="82" t="str">
        <f>VLOOKUP(H55,PELIGROS!A$2:G$445,7,0)</f>
        <v>Prevención en lesiones osteomusculares, líderes de pausas activas</v>
      </c>
      <c r="AC55" s="16" t="s">
        <v>1225</v>
      </c>
      <c r="AD55" s="91"/>
    </row>
    <row r="56" spans="1:30" ht="38.25" x14ac:dyDescent="0.25">
      <c r="A56" s="86"/>
      <c r="B56" s="86"/>
      <c r="C56" s="91"/>
      <c r="D56" s="110"/>
      <c r="E56" s="113"/>
      <c r="F56" s="113"/>
      <c r="G56" s="82" t="str">
        <f>VLOOKUP(H56,PELIGROS!A$1:G$445,2,0)</f>
        <v>Movimientos repetitivos, Miembros Superiores</v>
      </c>
      <c r="H56" s="22" t="s">
        <v>47</v>
      </c>
      <c r="I56" s="22" t="s">
        <v>1373</v>
      </c>
      <c r="J56" s="82" t="str">
        <f>VLOOKUP(H56,PELIGROS!A$2:G$445,3,0)</f>
        <v>Lesiones Musculoesqueléticas</v>
      </c>
      <c r="K56" s="16"/>
      <c r="L56" s="82" t="str">
        <f>VLOOKUP(H56,PELIGROS!A$2:G$445,4,0)</f>
        <v>N/A</v>
      </c>
      <c r="M56" s="82" t="str">
        <f>VLOOKUP(H56,PELIGROS!A$2:G$445,5,0)</f>
        <v>PVE BIomécanico, programa pausas activas, examenes periódicos, recomendaicones, control de posturas</v>
      </c>
      <c r="N56" s="16">
        <v>2</v>
      </c>
      <c r="O56" s="17">
        <v>2</v>
      </c>
      <c r="P56" s="17">
        <v>25</v>
      </c>
      <c r="Q56" s="24">
        <f t="shared" si="20"/>
        <v>4</v>
      </c>
      <c r="R56" s="24">
        <f t="shared" si="21"/>
        <v>100</v>
      </c>
      <c r="S56" s="29" t="str">
        <f t="shared" si="22"/>
        <v>B-4</v>
      </c>
      <c r="T56" s="69" t="str">
        <f t="shared" si="0"/>
        <v>III</v>
      </c>
      <c r="U56" s="70" t="str">
        <f t="shared" si="23"/>
        <v>Mejorable</v>
      </c>
      <c r="V56" s="115"/>
      <c r="W56" s="82" t="str">
        <f>VLOOKUP(H56,PELIGROS!A$2:G$445,6,0)</f>
        <v>Enfermedades musculoesqueleticas</v>
      </c>
      <c r="X56" s="16"/>
      <c r="Y56" s="16"/>
      <c r="Z56" s="16"/>
      <c r="AA56" s="15"/>
      <c r="AB56" s="82" t="str">
        <f>VLOOKUP(H56,PELIGROS!A$2:G$445,7,0)</f>
        <v>Prevención en lesiones osteomusculares, líderes de pausas activas</v>
      </c>
      <c r="AC56" s="16" t="s">
        <v>1233</v>
      </c>
      <c r="AD56" s="91"/>
    </row>
    <row r="57" spans="1:30" ht="51" x14ac:dyDescent="0.25">
      <c r="A57" s="86"/>
      <c r="B57" s="86"/>
      <c r="C57" s="91"/>
      <c r="D57" s="110"/>
      <c r="E57" s="113"/>
      <c r="F57" s="113"/>
      <c r="G57" s="82" t="str">
        <f>VLOOKUP(H57,PELIGROS!A$1:G$445,2,0)</f>
        <v>Atropellamiento, Envestir</v>
      </c>
      <c r="H57" s="22" t="s">
        <v>1187</v>
      </c>
      <c r="I57" s="22" t="s">
        <v>1374</v>
      </c>
      <c r="J57" s="82" t="str">
        <f>VLOOKUP(H57,PELIGROS!A$2:G$445,3,0)</f>
        <v>Lesiones, pérdidas materiales, muerte</v>
      </c>
      <c r="K57" s="16"/>
      <c r="L57" s="82" t="str">
        <f>VLOOKUP(H57,PELIGROS!A$2:G$445,4,0)</f>
        <v>Inspecciones planeadas e inspecciones no planeadas, procedimientos de programas de seguridad y salud en el trabajo</v>
      </c>
      <c r="M57" s="82" t="str">
        <f>VLOOKUP(H57,PELIGROS!A$2:G$445,5,0)</f>
        <v>Programa de seguridad vial, señalización</v>
      </c>
      <c r="N57" s="16">
        <v>2</v>
      </c>
      <c r="O57" s="17">
        <v>3</v>
      </c>
      <c r="P57" s="17">
        <v>60</v>
      </c>
      <c r="Q57" s="24">
        <f t="shared" si="20"/>
        <v>6</v>
      </c>
      <c r="R57" s="24">
        <f t="shared" si="21"/>
        <v>360</v>
      </c>
      <c r="S57" s="29" t="str">
        <f t="shared" si="22"/>
        <v>M-6</v>
      </c>
      <c r="T57" s="69" t="str">
        <f t="shared" si="0"/>
        <v>II</v>
      </c>
      <c r="U57" s="70" t="str">
        <f t="shared" si="23"/>
        <v>No Aceptable o Aceptable Con Control Especifico</v>
      </c>
      <c r="V57" s="115"/>
      <c r="W57" s="82" t="str">
        <f>VLOOKUP(H57,PELIGROS!A$2:G$445,6,0)</f>
        <v>Muerte</v>
      </c>
      <c r="X57" s="16"/>
      <c r="Y57" s="16"/>
      <c r="Z57" s="16"/>
      <c r="AA57" s="15"/>
      <c r="AB57" s="82" t="str">
        <f>VLOOKUP(H57,PELIGROS!A$2:G$445,7,0)</f>
        <v>Seguridad vial y manejo defensivo, aseguramiento de áreas de trabajo</v>
      </c>
      <c r="AC57" s="16" t="s">
        <v>1205</v>
      </c>
      <c r="AD57" s="91"/>
    </row>
    <row r="58" spans="1:30" ht="63.75" x14ac:dyDescent="0.25">
      <c r="A58" s="86"/>
      <c r="B58" s="86"/>
      <c r="C58" s="91"/>
      <c r="D58" s="110"/>
      <c r="E58" s="113"/>
      <c r="F58" s="113"/>
      <c r="G58" s="82" t="str">
        <f>VLOOKUP(H58,PELIGROS!A$1:G$445,2,0)</f>
        <v>Herramientas Manuales</v>
      </c>
      <c r="H58" s="22" t="s">
        <v>606</v>
      </c>
      <c r="I58" s="22" t="s">
        <v>1374</v>
      </c>
      <c r="J58" s="82" t="str">
        <f>VLOOKUP(H58,PELIGROS!A$2:G$445,3,0)</f>
        <v>Quemaduras, contusiones y lesiones</v>
      </c>
      <c r="K58" s="16"/>
      <c r="L58" s="82" t="str">
        <f>VLOOKUP(H58,PELIGROS!A$2:G$445,4,0)</f>
        <v>Inspecciones planeadas e inspecciones no planeadas, procedimientos de programas de seguridad y salud en el trabajo</v>
      </c>
      <c r="M58" s="82" t="str">
        <f>VLOOKUP(H58,PELIGROS!A$2:G$445,5,0)</f>
        <v>E.P.P.</v>
      </c>
      <c r="N58" s="16">
        <v>2</v>
      </c>
      <c r="O58" s="17">
        <v>3</v>
      </c>
      <c r="P58" s="17">
        <v>25</v>
      </c>
      <c r="Q58" s="24">
        <f t="shared" si="20"/>
        <v>6</v>
      </c>
      <c r="R58" s="24">
        <f t="shared" si="21"/>
        <v>150</v>
      </c>
      <c r="S58" s="29" t="str">
        <f t="shared" si="22"/>
        <v>M-6</v>
      </c>
      <c r="T58" s="69" t="str">
        <f t="shared" si="0"/>
        <v>II</v>
      </c>
      <c r="U58" s="70" t="str">
        <f t="shared" si="23"/>
        <v>No Aceptable o Aceptable Con Control Especifico</v>
      </c>
      <c r="V58" s="115"/>
      <c r="W58" s="82" t="str">
        <f>VLOOKUP(H58,PELIGROS!A$2:G$445,6,0)</f>
        <v>Amputación</v>
      </c>
      <c r="X58" s="16"/>
      <c r="Y58" s="16"/>
      <c r="Z58" s="16"/>
      <c r="AA58" s="15"/>
      <c r="AB58" s="82" t="str">
        <f>VLOOKUP(H58,PELIGROS!A$2:G$445,7,0)</f>
        <v xml:space="preserve">
Uso y manejo adecuado de E.P.P., uso y manejo adecuado de herramientas manuales y/o máqinas y equipos</v>
      </c>
      <c r="AC58" s="16" t="s">
        <v>1234</v>
      </c>
      <c r="AD58" s="91"/>
    </row>
    <row r="59" spans="1:30" ht="89.25" x14ac:dyDescent="0.25">
      <c r="A59" s="86"/>
      <c r="B59" s="86"/>
      <c r="C59" s="91"/>
      <c r="D59" s="110"/>
      <c r="E59" s="113"/>
      <c r="F59" s="113"/>
      <c r="G59" s="82" t="str">
        <f>VLOOKUP(H59,PELIGROS!A$1:G$445,2,0)</f>
        <v>MANTENIMIENTO DE PUENTE GRUAS, LIMPIEZA DE CANALES, MANTENIMIENTO DE INSTALACIONES LOCATIVAS, MANTENIMIENTO Y REPARACIÓN DE POZOS</v>
      </c>
      <c r="H59" s="22" t="s">
        <v>624</v>
      </c>
      <c r="I59" s="22" t="s">
        <v>1374</v>
      </c>
      <c r="J59" s="82" t="str">
        <f>VLOOKUP(H59,PELIGROS!A$2:G$445,3,0)</f>
        <v>LESIONES, FRACTURAS, MUERTE</v>
      </c>
      <c r="K59" s="16"/>
      <c r="L59" s="82" t="str">
        <f>VLOOKUP(H59,PELIGROS!A$2:G$445,4,0)</f>
        <v>Inspecciones planeadas e inspecciones no planeadas, procedimientos de programas de seguridad y salud en el trabajo</v>
      </c>
      <c r="M59" s="82" t="str">
        <f>VLOOKUP(H59,PELIGROS!A$2:G$445,5,0)</f>
        <v>EPP</v>
      </c>
      <c r="N59" s="16">
        <v>2</v>
      </c>
      <c r="O59" s="17">
        <v>2</v>
      </c>
      <c r="P59" s="17">
        <v>60</v>
      </c>
      <c r="Q59" s="24">
        <f t="shared" ref="Q59" si="24">N59*O59</f>
        <v>4</v>
      </c>
      <c r="R59" s="24">
        <f t="shared" ref="R59" si="25">P59*Q59</f>
        <v>240</v>
      </c>
      <c r="S59" s="29" t="str">
        <f t="shared" ref="S59" si="26">IF(Q59=40,"MA-40",IF(Q59=30,"MA-30",IF(Q59=20,"A-20",IF(Q59=10,"A-10",IF(Q59=24,"MA-24",IF(Q59=18,"A-18",IF(Q59=12,"A-12",IF(Q59=6,"M-6",IF(Q59=8,"M-8",IF(Q59=6,"M-6",IF(Q59=4,"B-4",IF(Q59=2,"B-2",))))))))))))</f>
        <v>B-4</v>
      </c>
      <c r="T59" s="69" t="str">
        <f t="shared" ref="T59" si="27">IF(R59&lt;=20,"IV",IF(R59&lt;=120,"III",IF(R59&lt;=500,"II",IF(R59&lt;=4000,"I"))))</f>
        <v>II</v>
      </c>
      <c r="U59" s="70" t="str">
        <f t="shared" ref="U59" si="28">IF(T59=0,"",IF(T59="IV","Aceptable",IF(T59="III","Mejorable",IF(T59="II","No Aceptable o Aceptable Con Control Especifico",IF(T59="I","No Aceptable","")))))</f>
        <v>No Aceptable o Aceptable Con Control Especifico</v>
      </c>
      <c r="V59" s="115"/>
      <c r="W59" s="82" t="str">
        <f>VLOOKUP(H59,PELIGROS!A$2:G$445,6,0)</f>
        <v>MUERTE</v>
      </c>
      <c r="X59" s="16"/>
      <c r="Y59" s="16"/>
      <c r="Z59" s="16"/>
      <c r="AA59" s="15"/>
      <c r="AB59" s="82" t="str">
        <f>VLOOKUP(H59,PELIGROS!A$2:G$445,7,0)</f>
        <v>CERTIFICACIÓN Y/O ENTRENAMIENTO EN TRABAJO SEGURO EN ALTURAS; DILGENCIAMIENTO DE PERMISO DE TRABAJO; USO Y MANEJO ADECUADO DE E.P.P.; ARME Y DESARME DE ANDAMIOS</v>
      </c>
      <c r="AC59" s="16"/>
      <c r="AD59" s="91"/>
    </row>
    <row r="60" spans="1:30" ht="63.75" x14ac:dyDescent="0.25">
      <c r="A60" s="86"/>
      <c r="B60" s="86"/>
      <c r="C60" s="91"/>
      <c r="D60" s="110"/>
      <c r="E60" s="113"/>
      <c r="F60" s="113"/>
      <c r="G60" s="82" t="str">
        <f>VLOOKUP(H60,PELIGROS!A$1:G$445,2,0)</f>
        <v>Atraco, golpiza, atentados y secuestrados</v>
      </c>
      <c r="H60" s="22" t="s">
        <v>57</v>
      </c>
      <c r="I60" s="22" t="s">
        <v>1374</v>
      </c>
      <c r="J60" s="82" t="str">
        <f>VLOOKUP(H60,PELIGROS!A$2:G$445,3,0)</f>
        <v>Estrés, golpes, Secuestros</v>
      </c>
      <c r="K60" s="16"/>
      <c r="L60" s="82" t="str">
        <f>VLOOKUP(H60,PELIGROS!A$2:G$445,4,0)</f>
        <v>Inspecciones planeadas e inspecciones no planeadas, procedimientos de programas de seguridad y salud en el trabajo</v>
      </c>
      <c r="M60" s="82" t="str">
        <f>VLOOKUP(H60,PELIGROS!A$2:G$445,5,0)</f>
        <v xml:space="preserve">Uniformes Corporativos, Caquetas corporativas, Carnetización
</v>
      </c>
      <c r="N60" s="16">
        <v>2</v>
      </c>
      <c r="O60" s="17">
        <v>3</v>
      </c>
      <c r="P60" s="17">
        <v>60</v>
      </c>
      <c r="Q60" s="24">
        <f t="shared" si="20"/>
        <v>6</v>
      </c>
      <c r="R60" s="24">
        <f t="shared" si="21"/>
        <v>360</v>
      </c>
      <c r="S60" s="29" t="str">
        <f t="shared" si="22"/>
        <v>M-6</v>
      </c>
      <c r="T60" s="69" t="str">
        <f t="shared" si="0"/>
        <v>II</v>
      </c>
      <c r="U60" s="70" t="str">
        <f t="shared" si="23"/>
        <v>No Aceptable o Aceptable Con Control Especifico</v>
      </c>
      <c r="V60" s="115"/>
      <c r="W60" s="82" t="str">
        <f>VLOOKUP(H60,PELIGROS!A$2:G$445,6,0)</f>
        <v>Secuestros</v>
      </c>
      <c r="X60" s="16"/>
      <c r="Y60" s="16"/>
      <c r="Z60" s="16"/>
      <c r="AA60" s="15"/>
      <c r="AB60" s="82" t="str">
        <f>VLOOKUP(H60,PELIGROS!A$2:G$445,7,0)</f>
        <v>N/A</v>
      </c>
      <c r="AC60" s="16" t="s">
        <v>1207</v>
      </c>
      <c r="AD60" s="91"/>
    </row>
    <row r="61" spans="1:30" ht="51.75" thickBot="1" x14ac:dyDescent="0.3">
      <c r="A61" s="86"/>
      <c r="B61" s="86"/>
      <c r="C61" s="91"/>
      <c r="D61" s="110"/>
      <c r="E61" s="113"/>
      <c r="F61" s="113"/>
      <c r="G61" s="82" t="str">
        <f>VLOOKUP(H61,PELIGROS!A$1:G$445,2,0)</f>
        <v>SISMOS, INCENDIOS, INUNDACIONES, TERREMOTOS, VENDAVALES, DERRUMBE</v>
      </c>
      <c r="H61" s="22" t="s">
        <v>62</v>
      </c>
      <c r="I61" s="22" t="s">
        <v>1375</v>
      </c>
      <c r="J61" s="82" t="str">
        <f>VLOOKUP(H61,PELIGROS!A$2:G$445,3,0)</f>
        <v>SISMOS, INCENDIOS, INUNDACIONES, TERREMOTOS, VENDAVALES</v>
      </c>
      <c r="K61" s="16"/>
      <c r="L61" s="82" t="str">
        <f>VLOOKUP(H61,PELIGROS!A$2:G$445,4,0)</f>
        <v>Inspecciones planeadas e inspecciones no planeadas, procedimientos de programas de seguridad y salud en el trabajo</v>
      </c>
      <c r="M61" s="82" t="str">
        <f>VLOOKUP(H61,PELIGROS!A$2:G$445,5,0)</f>
        <v>BRIGADAS DE EMERGENCIAS</v>
      </c>
      <c r="N61" s="16">
        <v>2</v>
      </c>
      <c r="O61" s="17">
        <v>1</v>
      </c>
      <c r="P61" s="17">
        <v>100</v>
      </c>
      <c r="Q61" s="24">
        <f t="shared" si="20"/>
        <v>2</v>
      </c>
      <c r="R61" s="24">
        <f t="shared" si="21"/>
        <v>200</v>
      </c>
      <c r="S61" s="29" t="str">
        <f t="shared" si="22"/>
        <v>B-2</v>
      </c>
      <c r="T61" s="69" t="str">
        <f t="shared" si="0"/>
        <v>II</v>
      </c>
      <c r="U61" s="70" t="str">
        <f t="shared" si="23"/>
        <v>No Aceptable o Aceptable Con Control Especifico</v>
      </c>
      <c r="V61" s="89"/>
      <c r="W61" s="82" t="str">
        <f>VLOOKUP(H61,PELIGROS!A$2:G$445,6,0)</f>
        <v>MUERTE</v>
      </c>
      <c r="X61" s="16"/>
      <c r="Y61" s="16"/>
      <c r="Z61" s="16"/>
      <c r="AA61" s="15"/>
      <c r="AB61" s="82" t="str">
        <f>VLOOKUP(H61,PELIGROS!A$2:G$445,7,0)</f>
        <v>ENTRENAMIENTO DE LA BRIGADA; DIVULGACIÓN DE PLAN DE EMERGENCIA</v>
      </c>
      <c r="AC61" s="16" t="s">
        <v>1209</v>
      </c>
      <c r="AD61" s="92"/>
    </row>
    <row r="62" spans="1:30" ht="51" x14ac:dyDescent="0.25">
      <c r="A62" s="86"/>
      <c r="B62" s="86"/>
      <c r="C62" s="93" t="str">
        <f>VLOOKUP(E62,[1]Hoja2!A$2:C$82,2,0)</f>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
      <c r="D62" s="96" t="str">
        <f>VLOOKUP(E62,[1]Hoja2!A$2:C$82,3,0)</f>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
      <c r="E62" s="99" t="s">
        <v>1038</v>
      </c>
      <c r="F62" s="99" t="s">
        <v>1199</v>
      </c>
      <c r="G62" s="84" t="str">
        <f>VLOOKUP(H62,PELIGROS!A$1:G$445,2,0)</f>
        <v>Bacteria</v>
      </c>
      <c r="H62" s="53" t="s">
        <v>108</v>
      </c>
      <c r="I62" s="53" t="s">
        <v>1370</v>
      </c>
      <c r="J62" s="84" t="str">
        <f>VLOOKUP(H62,PELIGROS!A$2:G$445,3,0)</f>
        <v>Infecciones producidas por Bacterianas</v>
      </c>
      <c r="K62" s="61"/>
      <c r="L62" s="84" t="str">
        <f>VLOOKUP(H62,PELIGROS!A$2:G$445,4,0)</f>
        <v>Inspecciones planeadas e inspecciones no planeadas, procedimientos de programas de seguridad y salud en el trabajo</v>
      </c>
      <c r="M62" s="84" t="str">
        <f>VLOOKUP(H62,PELIGROS!A$2:G$445,5,0)</f>
        <v>Programa de vacunación, bota pantalon, overol, guantes, tapabocas, mascarillas con filtos</v>
      </c>
      <c r="N62" s="83">
        <v>2</v>
      </c>
      <c r="O62" s="55">
        <v>3</v>
      </c>
      <c r="P62" s="55">
        <v>10</v>
      </c>
      <c r="Q62" s="55">
        <f t="shared" si="20"/>
        <v>6</v>
      </c>
      <c r="R62" s="55">
        <f t="shared" si="21"/>
        <v>60</v>
      </c>
      <c r="S62" s="63" t="str">
        <f t="shared" si="22"/>
        <v>M-6</v>
      </c>
      <c r="T62" s="64" t="str">
        <f t="shared" si="0"/>
        <v>III</v>
      </c>
      <c r="U62" s="65" t="str">
        <f t="shared" si="23"/>
        <v>Mejorable</v>
      </c>
      <c r="V62" s="102">
        <v>2</v>
      </c>
      <c r="W62" s="84" t="str">
        <f>VLOOKUP(H62,PELIGROS!A$2:G$445,6,0)</f>
        <v xml:space="preserve">Enfermedades Infectocontagiosas
</v>
      </c>
      <c r="X62" s="61"/>
      <c r="Y62" s="61"/>
      <c r="Z62" s="61"/>
      <c r="AA62" s="68"/>
      <c r="AB62" s="84" t="str">
        <f>VLOOKUP(H62,PELIGROS!A$2:G$445,7,0)</f>
        <v xml:space="preserve">Riesgo Biológico, Autocuidado y/o Uso y manejo adecuado de E.P.P.
</v>
      </c>
      <c r="AC62" s="116" t="s">
        <v>1258</v>
      </c>
      <c r="AD62" s="93" t="s">
        <v>1201</v>
      </c>
    </row>
    <row r="63" spans="1:30" ht="51" x14ac:dyDescent="0.25">
      <c r="A63" s="86"/>
      <c r="B63" s="86"/>
      <c r="C63" s="94"/>
      <c r="D63" s="97"/>
      <c r="E63" s="100"/>
      <c r="F63" s="100"/>
      <c r="G63" s="84" t="str">
        <f>VLOOKUP(H63,PELIGROS!A$1:G$445,2,0)</f>
        <v>Hongos</v>
      </c>
      <c r="H63" s="53" t="s">
        <v>117</v>
      </c>
      <c r="I63" s="53" t="s">
        <v>1370</v>
      </c>
      <c r="J63" s="84" t="str">
        <f>VLOOKUP(H63,PELIGROS!A$2:G$445,3,0)</f>
        <v>Micosis</v>
      </c>
      <c r="K63" s="61"/>
      <c r="L63" s="84" t="str">
        <f>VLOOKUP(H63,PELIGROS!A$2:G$445,4,0)</f>
        <v>Inspecciones planeadas e inspecciones no planeadas, procedimientos de programas de seguridad y salud en el trabajo</v>
      </c>
      <c r="M63" s="84" t="str">
        <f>VLOOKUP(H63,PELIGROS!A$2:G$445,5,0)</f>
        <v>Programa de vacunación, éxamenes periódicos</v>
      </c>
      <c r="N63" s="61">
        <v>2</v>
      </c>
      <c r="O63" s="62">
        <v>3</v>
      </c>
      <c r="P63" s="62">
        <v>10</v>
      </c>
      <c r="Q63" s="55">
        <f t="shared" si="20"/>
        <v>6</v>
      </c>
      <c r="R63" s="55">
        <f t="shared" si="21"/>
        <v>60</v>
      </c>
      <c r="S63" s="63" t="str">
        <f t="shared" si="22"/>
        <v>M-6</v>
      </c>
      <c r="T63" s="64" t="str">
        <f t="shared" si="0"/>
        <v>III</v>
      </c>
      <c r="U63" s="65" t="str">
        <f t="shared" si="23"/>
        <v>Mejorable</v>
      </c>
      <c r="V63" s="103"/>
      <c r="W63" s="84" t="str">
        <f>VLOOKUP(H63,PELIGROS!A$2:G$445,6,0)</f>
        <v>Micosis</v>
      </c>
      <c r="X63" s="61"/>
      <c r="Y63" s="61"/>
      <c r="Z63" s="61"/>
      <c r="AA63" s="68"/>
      <c r="AB63" s="84" t="str">
        <f>VLOOKUP(H63,PELIGROS!A$2:G$445,7,0)</f>
        <v xml:space="preserve">Riesgo Biológico, Autocuidado y/o Uso y manejo adecuado de E.P.P.
</v>
      </c>
      <c r="AC63" s="103"/>
      <c r="AD63" s="94"/>
    </row>
    <row r="64" spans="1:30" ht="51" x14ac:dyDescent="0.25">
      <c r="A64" s="86"/>
      <c r="B64" s="86"/>
      <c r="C64" s="94"/>
      <c r="D64" s="97"/>
      <c r="E64" s="100"/>
      <c r="F64" s="100"/>
      <c r="G64" s="84" t="str">
        <f>VLOOKUP(H64,PELIGROS!A$1:G$445,2,0)</f>
        <v>Virus</v>
      </c>
      <c r="H64" s="53" t="s">
        <v>120</v>
      </c>
      <c r="I64" s="53" t="s">
        <v>1370</v>
      </c>
      <c r="J64" s="84" t="str">
        <f>VLOOKUP(H64,PELIGROS!A$2:G$445,3,0)</f>
        <v>Infecciones Virales</v>
      </c>
      <c r="K64" s="61"/>
      <c r="L64" s="84" t="str">
        <f>VLOOKUP(H64,PELIGROS!A$2:G$445,4,0)</f>
        <v>Inspecciones planeadas e inspecciones no planeadas, procedimientos de programas de seguridad y salud en el trabajo</v>
      </c>
      <c r="M64" s="84" t="str">
        <f>VLOOKUP(H64,PELIGROS!A$2:G$445,5,0)</f>
        <v>Programa de vacunación, bota pantalon, overol, guantes, tapabocas, mascarillas con filtos</v>
      </c>
      <c r="N64" s="61">
        <v>2</v>
      </c>
      <c r="O64" s="62">
        <v>3</v>
      </c>
      <c r="P64" s="62">
        <v>10</v>
      </c>
      <c r="Q64" s="55">
        <f t="shared" si="20"/>
        <v>6</v>
      </c>
      <c r="R64" s="55">
        <f t="shared" si="21"/>
        <v>60</v>
      </c>
      <c r="S64" s="63" t="str">
        <f t="shared" si="22"/>
        <v>M-6</v>
      </c>
      <c r="T64" s="64" t="str">
        <f t="shared" si="0"/>
        <v>III</v>
      </c>
      <c r="U64" s="65" t="str">
        <f t="shared" si="23"/>
        <v>Mejorable</v>
      </c>
      <c r="V64" s="103"/>
      <c r="W64" s="84" t="str">
        <f>VLOOKUP(H64,PELIGROS!A$2:G$445,6,0)</f>
        <v xml:space="preserve">Enfermedades Infectocontagiosas
</v>
      </c>
      <c r="X64" s="61"/>
      <c r="Y64" s="61"/>
      <c r="Z64" s="61"/>
      <c r="AA64" s="68"/>
      <c r="AB64" s="84" t="str">
        <f>VLOOKUP(H64,PELIGROS!A$2:G$445,7,0)</f>
        <v xml:space="preserve">Riesgo Biológico, Autocuidado y/o Uso y manejo adecuado de E.P.P.
</v>
      </c>
      <c r="AC64" s="104"/>
      <c r="AD64" s="94"/>
    </row>
    <row r="65" spans="1:30" ht="51" x14ac:dyDescent="0.25">
      <c r="A65" s="86"/>
      <c r="B65" s="86"/>
      <c r="C65" s="94"/>
      <c r="D65" s="97"/>
      <c r="E65" s="100"/>
      <c r="F65" s="100"/>
      <c r="G65" s="84" t="str">
        <f>VLOOKUP(H65,PELIGROS!A$1:G$445,2,0)</f>
        <v>INFRAROJA, ULTRAVIOLETA, VISIBLE, RADIOFRECUENCIA, MICROONDAS, LASER</v>
      </c>
      <c r="H65" s="53" t="s">
        <v>67</v>
      </c>
      <c r="I65" s="53" t="s">
        <v>1371</v>
      </c>
      <c r="J65" s="84" t="str">
        <f>VLOOKUP(H65,PELIGROS!A$2:G$445,3,0)</f>
        <v>CÁNCER, LESIONES DÉRMICAS Y OCULARES</v>
      </c>
      <c r="K65" s="61"/>
      <c r="L65" s="84" t="str">
        <f>VLOOKUP(H65,PELIGROS!A$2:G$445,4,0)</f>
        <v>Inspecciones planeadas e inspecciones no planeadas, procedimientos de programas de seguridad y salud en el trabajo</v>
      </c>
      <c r="M65" s="84" t="str">
        <f>VLOOKUP(H65,PELIGROS!A$2:G$445,5,0)</f>
        <v>PROGRAMA BLOQUEADOR SOLAR</v>
      </c>
      <c r="N65" s="61">
        <v>2</v>
      </c>
      <c r="O65" s="62">
        <v>3</v>
      </c>
      <c r="P65" s="62">
        <v>10</v>
      </c>
      <c r="Q65" s="55">
        <f t="shared" si="20"/>
        <v>6</v>
      </c>
      <c r="R65" s="55">
        <f t="shared" si="21"/>
        <v>60</v>
      </c>
      <c r="S65" s="63" t="str">
        <f t="shared" si="22"/>
        <v>M-6</v>
      </c>
      <c r="T65" s="64" t="str">
        <f t="shared" si="0"/>
        <v>III</v>
      </c>
      <c r="U65" s="65" t="str">
        <f t="shared" si="23"/>
        <v>Mejorable</v>
      </c>
      <c r="V65" s="103"/>
      <c r="W65" s="84" t="str">
        <f>VLOOKUP(H65,PELIGROS!A$2:G$445,6,0)</f>
        <v>CÁNCER</v>
      </c>
      <c r="X65" s="61"/>
      <c r="Y65" s="61"/>
      <c r="Z65" s="61"/>
      <c r="AA65" s="68"/>
      <c r="AB65" s="84" t="str">
        <f>VLOOKUP(H65,PELIGROS!A$2:G$445,7,0)</f>
        <v>N/A</v>
      </c>
      <c r="AC65" s="61" t="s">
        <v>1202</v>
      </c>
      <c r="AD65" s="94"/>
    </row>
    <row r="66" spans="1:30" ht="51" x14ac:dyDescent="0.25">
      <c r="A66" s="86"/>
      <c r="B66" s="86"/>
      <c r="C66" s="94"/>
      <c r="D66" s="97"/>
      <c r="E66" s="100"/>
      <c r="F66" s="100"/>
      <c r="G66" s="84" t="str">
        <f>VLOOKUP(H66,PELIGROS!A$1:G$445,2,0)</f>
        <v>GASES Y VAPORES</v>
      </c>
      <c r="H66" s="53" t="s">
        <v>250</v>
      </c>
      <c r="I66" s="53" t="s">
        <v>1381</v>
      </c>
      <c r="J66" s="84" t="str">
        <f>VLOOKUP(H66,PELIGROS!A$2:G$445,3,0)</f>
        <v xml:space="preserve"> LESIONES EN LA PIEL, IRRITACIÓN EN VÍAS  RESPIRATORIAS, MUERTE</v>
      </c>
      <c r="K66" s="61"/>
      <c r="L66" s="84" t="str">
        <f>VLOOKUP(H66,PELIGROS!A$2:G$445,4,0)</f>
        <v>Inspecciones planeadas e inspecciones no planeadas, procedimientos de programas de seguridad y salud en el trabajo</v>
      </c>
      <c r="M66" s="84" t="str">
        <f>VLOOKUP(H66,PELIGROS!A$2:G$445,5,0)</f>
        <v>EPP TAPABOCAS, CARETAS CON FILTROS</v>
      </c>
      <c r="N66" s="61">
        <v>2</v>
      </c>
      <c r="O66" s="62">
        <v>3</v>
      </c>
      <c r="P66" s="62">
        <v>25</v>
      </c>
      <c r="Q66" s="55">
        <f t="shared" si="20"/>
        <v>6</v>
      </c>
      <c r="R66" s="55">
        <f t="shared" si="21"/>
        <v>150</v>
      </c>
      <c r="S66" s="63" t="str">
        <f t="shared" si="22"/>
        <v>M-6</v>
      </c>
      <c r="T66" s="64" t="str">
        <f t="shared" si="0"/>
        <v>II</v>
      </c>
      <c r="U66" s="65" t="str">
        <f t="shared" si="23"/>
        <v>No Aceptable o Aceptable Con Control Especifico</v>
      </c>
      <c r="V66" s="103"/>
      <c r="W66" s="84" t="str">
        <f>VLOOKUP(H66,PELIGROS!A$2:G$445,6,0)</f>
        <v xml:space="preserve"> MUERTE</v>
      </c>
      <c r="X66" s="61"/>
      <c r="Y66" s="61"/>
      <c r="Z66" s="61"/>
      <c r="AA66" s="68"/>
      <c r="AB66" s="84" t="str">
        <f>VLOOKUP(H66,PELIGROS!A$2:G$445,7,0)</f>
        <v>USO Y MANEJO ADECUADO DE E.P.P.</v>
      </c>
      <c r="AC66" s="61"/>
      <c r="AD66" s="94"/>
    </row>
    <row r="67" spans="1:30" ht="35.25" customHeight="1" x14ac:dyDescent="0.25">
      <c r="A67" s="86"/>
      <c r="B67" s="86"/>
      <c r="C67" s="94"/>
      <c r="D67" s="97"/>
      <c r="E67" s="100"/>
      <c r="F67" s="100"/>
      <c r="G67" s="84" t="str">
        <f>VLOOKUP(H67,PELIGROS!A$1:G$445,2,0)</f>
        <v>CONCENTRACIÓN EN ACTIVIDADES DE ALTO DESEMPEÑO MENTAL</v>
      </c>
      <c r="H67" s="53" t="s">
        <v>72</v>
      </c>
      <c r="I67" s="53" t="s">
        <v>1372</v>
      </c>
      <c r="J67" s="84" t="str">
        <f>VLOOKUP(H67,PELIGROS!A$2:G$445,3,0)</f>
        <v>ESTRÉS, CEFALEA, IRRITABILIDAD</v>
      </c>
      <c r="K67" s="61"/>
      <c r="L67" s="84" t="str">
        <f>VLOOKUP(H67,PELIGROS!A$2:G$445,4,0)</f>
        <v>N/A</v>
      </c>
      <c r="M67" s="84" t="str">
        <f>VLOOKUP(H67,PELIGROS!A$2:G$445,5,0)</f>
        <v>PVE PSICOSOCIAL</v>
      </c>
      <c r="N67" s="61">
        <v>2</v>
      </c>
      <c r="O67" s="62">
        <v>2</v>
      </c>
      <c r="P67" s="62">
        <v>10</v>
      </c>
      <c r="Q67" s="55">
        <f t="shared" si="20"/>
        <v>4</v>
      </c>
      <c r="R67" s="55">
        <f t="shared" si="21"/>
        <v>40</v>
      </c>
      <c r="S67" s="63" t="str">
        <f t="shared" si="22"/>
        <v>B-4</v>
      </c>
      <c r="T67" s="64" t="str">
        <f t="shared" si="0"/>
        <v>III</v>
      </c>
      <c r="U67" s="65" t="str">
        <f t="shared" si="23"/>
        <v>Mejorable</v>
      </c>
      <c r="V67" s="103"/>
      <c r="W67" s="84" t="str">
        <f>VLOOKUP(H67,PELIGROS!A$2:G$445,6,0)</f>
        <v>ESTRÉS</v>
      </c>
      <c r="X67" s="61"/>
      <c r="Y67" s="61"/>
      <c r="Z67" s="61"/>
      <c r="AA67" s="68"/>
      <c r="AB67" s="84" t="str">
        <f>VLOOKUP(H67,PELIGROS!A$2:G$445,7,0)</f>
        <v>N/A</v>
      </c>
      <c r="AC67" s="102" t="s">
        <v>1203</v>
      </c>
      <c r="AD67" s="94"/>
    </row>
    <row r="68" spans="1:30" ht="35.25" customHeight="1" x14ac:dyDescent="0.25">
      <c r="A68" s="86"/>
      <c r="B68" s="86"/>
      <c r="C68" s="94"/>
      <c r="D68" s="97"/>
      <c r="E68" s="100"/>
      <c r="F68" s="100"/>
      <c r="G68" s="84" t="str">
        <f>VLOOKUP(H68,PELIGROS!A$1:G$445,2,0)</f>
        <v>NATURALEZA DE LA TAREA</v>
      </c>
      <c r="H68" s="53" t="s">
        <v>76</v>
      </c>
      <c r="I68" s="53" t="s">
        <v>1372</v>
      </c>
      <c r="J68" s="84" t="str">
        <f>VLOOKUP(H68,PELIGROS!A$2:G$445,3,0)</f>
        <v>ESTRÉS,  TRANSTORNOS DEL SUEÑO</v>
      </c>
      <c r="K68" s="61"/>
      <c r="L68" s="84" t="str">
        <f>VLOOKUP(H68,PELIGROS!A$2:G$445,4,0)</f>
        <v>N/A</v>
      </c>
      <c r="M68" s="84" t="str">
        <f>VLOOKUP(H68,PELIGROS!A$2:G$445,5,0)</f>
        <v>PVE PSICOSOCIAL</v>
      </c>
      <c r="N68" s="61">
        <v>2</v>
      </c>
      <c r="O68" s="62">
        <v>2</v>
      </c>
      <c r="P68" s="62">
        <v>10</v>
      </c>
      <c r="Q68" s="55">
        <f t="shared" si="20"/>
        <v>4</v>
      </c>
      <c r="R68" s="55">
        <f t="shared" si="21"/>
        <v>40</v>
      </c>
      <c r="S68" s="63" t="str">
        <f t="shared" si="22"/>
        <v>B-4</v>
      </c>
      <c r="T68" s="64" t="str">
        <f t="shared" si="0"/>
        <v>III</v>
      </c>
      <c r="U68" s="65" t="str">
        <f t="shared" si="23"/>
        <v>Mejorable</v>
      </c>
      <c r="V68" s="103"/>
      <c r="W68" s="84" t="str">
        <f>VLOOKUP(H68,PELIGROS!A$2:G$445,6,0)</f>
        <v>ESTRÉS</v>
      </c>
      <c r="X68" s="61"/>
      <c r="Y68" s="61"/>
      <c r="Z68" s="61"/>
      <c r="AA68" s="68"/>
      <c r="AB68" s="84" t="str">
        <f>VLOOKUP(H68,PELIGROS!A$2:G$445,7,0)</f>
        <v>N/A</v>
      </c>
      <c r="AC68" s="104"/>
      <c r="AD68" s="94"/>
    </row>
    <row r="69" spans="1:30" ht="89.25" x14ac:dyDescent="0.25">
      <c r="A69" s="86"/>
      <c r="B69" s="86"/>
      <c r="C69" s="94"/>
      <c r="D69" s="97"/>
      <c r="E69" s="100"/>
      <c r="F69" s="100"/>
      <c r="G69" s="84" t="str">
        <f>VLOOKUP(H69,PELIGROS!A$1:G$445,2,0)</f>
        <v>Forzadas, Prolongadas</v>
      </c>
      <c r="H69" s="53" t="s">
        <v>40</v>
      </c>
      <c r="I69" s="53" t="s">
        <v>1373</v>
      </c>
      <c r="J69" s="84" t="str">
        <f>VLOOKUP(H69,PELIGROS!A$2:G$445,3,0)</f>
        <v xml:space="preserve">Lesiones osteomusculares, lesiones osteoarticulares
</v>
      </c>
      <c r="K69" s="61"/>
      <c r="L69" s="84" t="str">
        <f>VLOOKUP(H69,PELIGROS!A$2:G$445,4,0)</f>
        <v>Inspecciones planeadas e inspecciones no planeadas, procedimientos de programas de seguridad y salud en el trabajo</v>
      </c>
      <c r="M69" s="84" t="str">
        <f>VLOOKUP(H69,PELIGROS!A$2:G$445,5,0)</f>
        <v>PVE Biomecánico, programa pausas activas, exámenes periódicos, recomendaciones, control de posturas</v>
      </c>
      <c r="N69" s="61">
        <v>2</v>
      </c>
      <c r="O69" s="62">
        <v>3</v>
      </c>
      <c r="P69" s="62">
        <v>25</v>
      </c>
      <c r="Q69" s="55">
        <f t="shared" si="20"/>
        <v>6</v>
      </c>
      <c r="R69" s="55">
        <f t="shared" si="21"/>
        <v>150</v>
      </c>
      <c r="S69" s="63" t="str">
        <f t="shared" si="22"/>
        <v>M-6</v>
      </c>
      <c r="T69" s="64" t="str">
        <f t="shared" si="0"/>
        <v>II</v>
      </c>
      <c r="U69" s="65" t="str">
        <f t="shared" si="23"/>
        <v>No Aceptable o Aceptable Con Control Especifico</v>
      </c>
      <c r="V69" s="103"/>
      <c r="W69" s="84" t="str">
        <f>VLOOKUP(H69,PELIGROS!A$2:G$445,6,0)</f>
        <v>Enfermedades Osteomusculares</v>
      </c>
      <c r="X69" s="61"/>
      <c r="Y69" s="61"/>
      <c r="Z69" s="61"/>
      <c r="AA69" s="68"/>
      <c r="AB69" s="84" t="str">
        <f>VLOOKUP(H69,PELIGROS!A$2:G$445,7,0)</f>
        <v>Prevención en lesiones osteomusculares, líderes de pausas activas</v>
      </c>
      <c r="AC69" s="61" t="s">
        <v>1225</v>
      </c>
      <c r="AD69" s="94"/>
    </row>
    <row r="70" spans="1:30" ht="38.25" x14ac:dyDescent="0.25">
      <c r="A70" s="86"/>
      <c r="B70" s="86"/>
      <c r="C70" s="94"/>
      <c r="D70" s="97"/>
      <c r="E70" s="100"/>
      <c r="F70" s="100"/>
      <c r="G70" s="84" t="str">
        <f>VLOOKUP(H70,PELIGROS!A$1:G$445,2,0)</f>
        <v>Movimientos repetitivos, Miembros Superiores</v>
      </c>
      <c r="H70" s="53" t="s">
        <v>47</v>
      </c>
      <c r="I70" s="53" t="s">
        <v>1373</v>
      </c>
      <c r="J70" s="84" t="str">
        <f>VLOOKUP(H70,PELIGROS!A$2:G$445,3,0)</f>
        <v>Lesiones Musculoesqueléticas</v>
      </c>
      <c r="K70" s="61"/>
      <c r="L70" s="84" t="str">
        <f>VLOOKUP(H70,PELIGROS!A$2:G$445,4,0)</f>
        <v>N/A</v>
      </c>
      <c r="M70" s="84" t="str">
        <f>VLOOKUP(H70,PELIGROS!A$2:G$445,5,0)</f>
        <v>PVE BIomécanico, programa pausas activas, examenes periódicos, recomendaicones, control de posturas</v>
      </c>
      <c r="N70" s="61">
        <v>2</v>
      </c>
      <c r="O70" s="62">
        <v>2</v>
      </c>
      <c r="P70" s="62">
        <v>25</v>
      </c>
      <c r="Q70" s="55">
        <f t="shared" si="20"/>
        <v>4</v>
      </c>
      <c r="R70" s="55">
        <f t="shared" si="21"/>
        <v>100</v>
      </c>
      <c r="S70" s="63" t="str">
        <f t="shared" si="22"/>
        <v>B-4</v>
      </c>
      <c r="T70" s="64" t="str">
        <f t="shared" si="0"/>
        <v>III</v>
      </c>
      <c r="U70" s="65" t="str">
        <f t="shared" si="23"/>
        <v>Mejorable</v>
      </c>
      <c r="V70" s="103"/>
      <c r="W70" s="84" t="str">
        <f>VLOOKUP(H70,PELIGROS!A$2:G$445,6,0)</f>
        <v>Enfermedades musculoesqueleticas</v>
      </c>
      <c r="X70" s="61"/>
      <c r="Y70" s="61"/>
      <c r="Z70" s="61"/>
      <c r="AA70" s="68"/>
      <c r="AB70" s="84" t="str">
        <f>VLOOKUP(H70,PELIGROS!A$2:G$445,7,0)</f>
        <v>Prevención en lesiones osteomusculares, líderes de pausas activas</v>
      </c>
      <c r="AC70" s="61" t="s">
        <v>1233</v>
      </c>
      <c r="AD70" s="94"/>
    </row>
    <row r="71" spans="1:30" ht="51" x14ac:dyDescent="0.25">
      <c r="A71" s="86"/>
      <c r="B71" s="86"/>
      <c r="C71" s="94"/>
      <c r="D71" s="97"/>
      <c r="E71" s="100"/>
      <c r="F71" s="100"/>
      <c r="G71" s="84" t="str">
        <f>VLOOKUP(H71,PELIGROS!A$1:G$445,2,0)</f>
        <v>Atropellamiento, Envestir</v>
      </c>
      <c r="H71" s="53" t="s">
        <v>1187</v>
      </c>
      <c r="I71" s="53" t="s">
        <v>1374</v>
      </c>
      <c r="J71" s="84" t="str">
        <f>VLOOKUP(H71,PELIGROS!A$2:G$445,3,0)</f>
        <v>Lesiones, pérdidas materiales, muerte</v>
      </c>
      <c r="K71" s="61"/>
      <c r="L71" s="84" t="str">
        <f>VLOOKUP(H71,PELIGROS!A$2:G$445,4,0)</f>
        <v>Inspecciones planeadas e inspecciones no planeadas, procedimientos de programas de seguridad y salud en el trabajo</v>
      </c>
      <c r="M71" s="84" t="str">
        <f>VLOOKUP(H71,PELIGROS!A$2:G$445,5,0)</f>
        <v>Programa de seguridad vial, señalización</v>
      </c>
      <c r="N71" s="61">
        <v>2</v>
      </c>
      <c r="O71" s="62">
        <v>3</v>
      </c>
      <c r="P71" s="62">
        <v>60</v>
      </c>
      <c r="Q71" s="55">
        <f t="shared" si="20"/>
        <v>6</v>
      </c>
      <c r="R71" s="55">
        <f t="shared" si="21"/>
        <v>360</v>
      </c>
      <c r="S71" s="63" t="str">
        <f t="shared" si="22"/>
        <v>M-6</v>
      </c>
      <c r="T71" s="64" t="str">
        <f t="shared" si="0"/>
        <v>II</v>
      </c>
      <c r="U71" s="65" t="str">
        <f t="shared" si="23"/>
        <v>No Aceptable o Aceptable Con Control Especifico</v>
      </c>
      <c r="V71" s="103"/>
      <c r="W71" s="84" t="str">
        <f>VLOOKUP(H71,PELIGROS!A$2:G$445,6,0)</f>
        <v>Muerte</v>
      </c>
      <c r="X71" s="61"/>
      <c r="Y71" s="61"/>
      <c r="Z71" s="61"/>
      <c r="AA71" s="68"/>
      <c r="AB71" s="84" t="str">
        <f>VLOOKUP(H71,PELIGROS!A$2:G$445,7,0)</f>
        <v>Seguridad vial y manejo defensivo, aseguramiento de áreas de trabajo</v>
      </c>
      <c r="AC71" s="61" t="s">
        <v>1205</v>
      </c>
      <c r="AD71" s="94"/>
    </row>
    <row r="72" spans="1:30" ht="89.25" x14ac:dyDescent="0.25">
      <c r="A72" s="86"/>
      <c r="B72" s="86"/>
      <c r="C72" s="94"/>
      <c r="D72" s="97"/>
      <c r="E72" s="100"/>
      <c r="F72" s="100"/>
      <c r="G72" s="84" t="str">
        <f>VLOOKUP(H72,PELIGROS!A$1:G$445,2,0)</f>
        <v>MANTENIMIENTO DE PUENTE GRUAS, LIMPIEZA DE CANALES, MANTENIMIENTO DE INSTALACIONES LOCATIVAS, MANTENIMIENTO Y REPARACIÓN DE POZOS</v>
      </c>
      <c r="H72" s="53" t="s">
        <v>624</v>
      </c>
      <c r="I72" s="53" t="s">
        <v>1374</v>
      </c>
      <c r="J72" s="84" t="str">
        <f>VLOOKUP(H72,PELIGROS!A$2:G$445,3,0)</f>
        <v>LESIONES, FRACTURAS, MUERTE</v>
      </c>
      <c r="K72" s="61"/>
      <c r="L72" s="84" t="str">
        <f>VLOOKUP(H72,PELIGROS!A$2:G$445,4,0)</f>
        <v>Inspecciones planeadas e inspecciones no planeadas, procedimientos de programas de seguridad y salud en el trabajo</v>
      </c>
      <c r="M72" s="84" t="str">
        <f>VLOOKUP(H72,PELIGROS!A$2:G$445,5,0)</f>
        <v>EPP</v>
      </c>
      <c r="N72" s="61">
        <v>2</v>
      </c>
      <c r="O72" s="62">
        <v>2</v>
      </c>
      <c r="P72" s="62">
        <v>60</v>
      </c>
      <c r="Q72" s="55">
        <f t="shared" ref="Q72" si="29">N72*O72</f>
        <v>4</v>
      </c>
      <c r="R72" s="55">
        <f t="shared" ref="R72" si="30">P72*Q72</f>
        <v>240</v>
      </c>
      <c r="S72" s="63" t="str">
        <f t="shared" ref="S72" si="31">IF(Q72=40,"MA-40",IF(Q72=30,"MA-30",IF(Q72=20,"A-20",IF(Q72=10,"A-10",IF(Q72=24,"MA-24",IF(Q72=18,"A-18",IF(Q72=12,"A-12",IF(Q72=6,"M-6",IF(Q72=8,"M-8",IF(Q72=6,"M-6",IF(Q72=4,"B-4",IF(Q72=2,"B-2",))))))))))))</f>
        <v>B-4</v>
      </c>
      <c r="T72" s="64" t="str">
        <f t="shared" ref="T72" si="32">IF(R72&lt;=20,"IV",IF(R72&lt;=120,"III",IF(R72&lt;=500,"II",IF(R72&lt;=4000,"I"))))</f>
        <v>II</v>
      </c>
      <c r="U72" s="65" t="str">
        <f t="shared" ref="U72" si="33">IF(T72=0,"",IF(T72="IV","Aceptable",IF(T72="III","Mejorable",IF(T72="II","No Aceptable o Aceptable Con Control Especifico",IF(T72="I","No Aceptable","")))))</f>
        <v>No Aceptable o Aceptable Con Control Especifico</v>
      </c>
      <c r="V72" s="103"/>
      <c r="W72" s="84" t="str">
        <f>VLOOKUP(H72,PELIGROS!A$2:G$445,6,0)</f>
        <v>MUERTE</v>
      </c>
      <c r="X72" s="61"/>
      <c r="Y72" s="61"/>
      <c r="Z72" s="61"/>
      <c r="AA72" s="68"/>
      <c r="AB72" s="84" t="str">
        <f>VLOOKUP(H72,PELIGROS!A$2:G$445,7,0)</f>
        <v>CERTIFICACIÓN Y/O ENTRENAMIENTO EN TRABAJO SEGURO EN ALTURAS; DILGENCIAMIENTO DE PERMISO DE TRABAJO; USO Y MANEJO ADECUADO DE E.P.P.; ARME Y DESARME DE ANDAMIOS</v>
      </c>
      <c r="AC72" s="61" t="s">
        <v>1207</v>
      </c>
      <c r="AD72" s="94"/>
    </row>
    <row r="73" spans="1:30" ht="63.75" x14ac:dyDescent="0.25">
      <c r="A73" s="86"/>
      <c r="B73" s="86"/>
      <c r="C73" s="94"/>
      <c r="D73" s="97"/>
      <c r="E73" s="100"/>
      <c r="F73" s="100"/>
      <c r="G73" s="84" t="str">
        <f>VLOOKUP(H73,PELIGROS!A$1:G$445,2,0)</f>
        <v>Atraco, golpiza, atentados y secuestrados</v>
      </c>
      <c r="H73" s="53" t="s">
        <v>57</v>
      </c>
      <c r="I73" s="53" t="s">
        <v>1374</v>
      </c>
      <c r="J73" s="84" t="str">
        <f>VLOOKUP(H73,PELIGROS!A$2:G$445,3,0)</f>
        <v>Estrés, golpes, Secuestros</v>
      </c>
      <c r="K73" s="61"/>
      <c r="L73" s="84" t="str">
        <f>VLOOKUP(H73,PELIGROS!A$2:G$445,4,0)</f>
        <v>Inspecciones planeadas e inspecciones no planeadas, procedimientos de programas de seguridad y salud en el trabajo</v>
      </c>
      <c r="M73" s="84" t="str">
        <f>VLOOKUP(H73,PELIGROS!A$2:G$445,5,0)</f>
        <v xml:space="preserve">Uniformes Corporativos, Caquetas corporativas, Carnetización
</v>
      </c>
      <c r="N73" s="61">
        <v>2</v>
      </c>
      <c r="O73" s="62">
        <v>3</v>
      </c>
      <c r="P73" s="62">
        <v>60</v>
      </c>
      <c r="Q73" s="55">
        <f t="shared" si="20"/>
        <v>6</v>
      </c>
      <c r="R73" s="55">
        <f t="shared" si="21"/>
        <v>360</v>
      </c>
      <c r="S73" s="63" t="str">
        <f t="shared" si="22"/>
        <v>M-6</v>
      </c>
      <c r="T73" s="64" t="str">
        <f t="shared" si="0"/>
        <v>II</v>
      </c>
      <c r="U73" s="65" t="str">
        <f t="shared" si="23"/>
        <v>No Aceptable o Aceptable Con Control Especifico</v>
      </c>
      <c r="V73" s="103"/>
      <c r="W73" s="84" t="str">
        <f>VLOOKUP(H73,PELIGROS!A$2:G$445,6,0)</f>
        <v>Secuestros</v>
      </c>
      <c r="X73" s="61"/>
      <c r="Y73" s="61"/>
      <c r="Z73" s="61"/>
      <c r="AA73" s="68"/>
      <c r="AB73" s="84" t="str">
        <f>VLOOKUP(H73,PELIGROS!A$2:G$445,7,0)</f>
        <v>N/A</v>
      </c>
      <c r="AC73" s="61" t="s">
        <v>1207</v>
      </c>
      <c r="AD73" s="94"/>
    </row>
    <row r="74" spans="1:30" ht="51.75" thickBot="1" x14ac:dyDescent="0.3">
      <c r="A74" s="86"/>
      <c r="B74" s="86"/>
      <c r="C74" s="95"/>
      <c r="D74" s="98"/>
      <c r="E74" s="101"/>
      <c r="F74" s="101"/>
      <c r="G74" s="84" t="str">
        <f>VLOOKUP(H74,PELIGROS!A$1:G$445,2,0)</f>
        <v>SISMOS, INCENDIOS, INUNDACIONES, TERREMOTOS, VENDAVALES, DERRUMBE</v>
      </c>
      <c r="H74" s="53" t="s">
        <v>62</v>
      </c>
      <c r="I74" s="53" t="s">
        <v>1375</v>
      </c>
      <c r="J74" s="84" t="str">
        <f>VLOOKUP(H74,PELIGROS!A$2:G$445,3,0)</f>
        <v>SISMOS, INCENDIOS, INUNDACIONES, TERREMOTOS, VENDAVALES</v>
      </c>
      <c r="K74" s="61"/>
      <c r="L74" s="84" t="str">
        <f>VLOOKUP(H74,PELIGROS!A$2:G$445,4,0)</f>
        <v>Inspecciones planeadas e inspecciones no planeadas, procedimientos de programas de seguridad y salud en el trabajo</v>
      </c>
      <c r="M74" s="84" t="str">
        <f>VLOOKUP(H74,PELIGROS!A$2:G$445,5,0)</f>
        <v>BRIGADAS DE EMERGENCIAS</v>
      </c>
      <c r="N74" s="61">
        <v>2</v>
      </c>
      <c r="O74" s="62">
        <v>1</v>
      </c>
      <c r="P74" s="62">
        <v>100</v>
      </c>
      <c r="Q74" s="55">
        <f t="shared" si="20"/>
        <v>2</v>
      </c>
      <c r="R74" s="55">
        <f t="shared" si="21"/>
        <v>200</v>
      </c>
      <c r="S74" s="63" t="str">
        <f t="shared" si="22"/>
        <v>B-2</v>
      </c>
      <c r="T74" s="64" t="str">
        <f t="shared" si="0"/>
        <v>II</v>
      </c>
      <c r="U74" s="65" t="str">
        <f t="shared" si="23"/>
        <v>No Aceptable o Aceptable Con Control Especifico</v>
      </c>
      <c r="V74" s="104"/>
      <c r="W74" s="84" t="str">
        <f>VLOOKUP(H74,PELIGROS!A$2:G$445,6,0)</f>
        <v>MUERTE</v>
      </c>
      <c r="X74" s="61"/>
      <c r="Y74" s="61"/>
      <c r="Z74" s="61"/>
      <c r="AA74" s="68"/>
      <c r="AB74" s="84" t="str">
        <f>VLOOKUP(H74,PELIGROS!A$2:G$445,7,0)</f>
        <v>ENTRENAMIENTO DE LA BRIGADA; DIVULGACIÓN DE PLAN DE EMERGENCIA</v>
      </c>
      <c r="AC74" s="61" t="s">
        <v>1209</v>
      </c>
      <c r="AD74" s="106"/>
    </row>
    <row r="75" spans="1:30" ht="51" x14ac:dyDescent="0.25">
      <c r="A75" s="86"/>
      <c r="B75" s="86"/>
      <c r="C75" s="107" t="str">
        <f>VLOOKUP(E75,[1]Hoja2!A$2:C$82,2,0)</f>
        <v>Efectuar Ia operacion de valvulas y accesorios de Ia red matriz, para Ia prestación del servicio de acueducto a la ciudadania.</v>
      </c>
      <c r="D75" s="109" t="str">
        <f>VLOOKUP(E75,[1]Hoja2!A$2:C$82,3,0)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75" s="112" t="s">
        <v>1046</v>
      </c>
      <c r="F75" s="112" t="s">
        <v>1199</v>
      </c>
      <c r="G75" s="82" t="str">
        <f>VLOOKUP(H75,PELIGROS!A$1:G$445,2,0)</f>
        <v>Bacteria</v>
      </c>
      <c r="H75" s="22" t="s">
        <v>108</v>
      </c>
      <c r="I75" s="22" t="s">
        <v>1370</v>
      </c>
      <c r="J75" s="82" t="str">
        <f>VLOOKUP(H75,PELIGROS!A$2:G$445,3,0)</f>
        <v>Infecciones producidas por Bacterianas</v>
      </c>
      <c r="K75" s="16"/>
      <c r="L75" s="82" t="str">
        <f>VLOOKUP(H75,PELIGROS!A$2:G$445,4,0)</f>
        <v>Inspecciones planeadas e inspecciones no planeadas, procedimientos de programas de seguridad y salud en el trabajo</v>
      </c>
      <c r="M75" s="82" t="str">
        <f>VLOOKUP(H75,PELIGROS!A$2:G$445,5,0)</f>
        <v>Programa de vacunación, bota pantalon, overol, guantes, tapabocas, mascarillas con filtos</v>
      </c>
      <c r="N75" s="81">
        <v>2</v>
      </c>
      <c r="O75" s="24">
        <v>3</v>
      </c>
      <c r="P75" s="24">
        <v>10</v>
      </c>
      <c r="Q75" s="24">
        <f t="shared" si="20"/>
        <v>6</v>
      </c>
      <c r="R75" s="24">
        <f t="shared" si="21"/>
        <v>60</v>
      </c>
      <c r="S75" s="29" t="str">
        <f t="shared" si="22"/>
        <v>M-6</v>
      </c>
      <c r="T75" s="30" t="str">
        <f t="shared" si="0"/>
        <v>III</v>
      </c>
      <c r="U75" s="31" t="str">
        <f t="shared" si="23"/>
        <v>Mejorable</v>
      </c>
      <c r="V75" s="88">
        <v>3</v>
      </c>
      <c r="W75" s="82" t="str">
        <f>VLOOKUP(H75,PELIGROS!A$2:G$445,6,0)</f>
        <v xml:space="preserve">Enfermedades Infectocontagiosas
</v>
      </c>
      <c r="X75" s="16"/>
      <c r="Y75" s="16"/>
      <c r="Z75" s="16"/>
      <c r="AA75" s="15"/>
      <c r="AB75" s="82" t="str">
        <f>VLOOKUP(H75,PELIGROS!A$2:G$445,7,0)</f>
        <v xml:space="preserve">Riesgo Biológico, Autocuidado y/o Uso y manejo adecuado de E.P.P.
</v>
      </c>
      <c r="AC75" s="158" t="s">
        <v>1335</v>
      </c>
      <c r="AD75" s="107" t="s">
        <v>1201</v>
      </c>
    </row>
    <row r="76" spans="1:30" ht="51" x14ac:dyDescent="0.25">
      <c r="A76" s="86"/>
      <c r="B76" s="86"/>
      <c r="C76" s="91"/>
      <c r="D76" s="110"/>
      <c r="E76" s="113"/>
      <c r="F76" s="113"/>
      <c r="G76" s="82" t="str">
        <f>VLOOKUP(H76,PELIGROS!A$1:G$445,2,0)</f>
        <v>Hongos</v>
      </c>
      <c r="H76" s="22" t="s">
        <v>117</v>
      </c>
      <c r="I76" s="22" t="s">
        <v>1370</v>
      </c>
      <c r="J76" s="82" t="str">
        <f>VLOOKUP(H76,PELIGROS!A$2:G$445,3,0)</f>
        <v>Micosis</v>
      </c>
      <c r="K76" s="16"/>
      <c r="L76" s="82" t="str">
        <f>VLOOKUP(H76,PELIGROS!A$2:G$445,4,0)</f>
        <v>Inspecciones planeadas e inspecciones no planeadas, procedimientos de programas de seguridad y salud en el trabajo</v>
      </c>
      <c r="M76" s="82" t="str">
        <f>VLOOKUP(H76,PELIGROS!A$2:G$445,5,0)</f>
        <v>Programa de vacunación, éxamenes periódicos</v>
      </c>
      <c r="N76" s="16">
        <v>2</v>
      </c>
      <c r="O76" s="17">
        <v>3</v>
      </c>
      <c r="P76" s="17">
        <v>10</v>
      </c>
      <c r="Q76" s="24">
        <f t="shared" si="20"/>
        <v>6</v>
      </c>
      <c r="R76" s="24">
        <f t="shared" si="21"/>
        <v>60</v>
      </c>
      <c r="S76" s="29" t="str">
        <f t="shared" si="22"/>
        <v>M-6</v>
      </c>
      <c r="T76" s="30" t="str">
        <f t="shared" si="0"/>
        <v>III</v>
      </c>
      <c r="U76" s="31" t="str">
        <f t="shared" si="23"/>
        <v>Mejorable</v>
      </c>
      <c r="V76" s="115"/>
      <c r="W76" s="82" t="str">
        <f>VLOOKUP(H76,PELIGROS!A$2:G$445,6,0)</f>
        <v>Micosis</v>
      </c>
      <c r="X76" s="16"/>
      <c r="Y76" s="16"/>
      <c r="Z76" s="16"/>
      <c r="AA76" s="15"/>
      <c r="AB76" s="82" t="str">
        <f>VLOOKUP(H76,PELIGROS!A$2:G$445,7,0)</f>
        <v xml:space="preserve">Riesgo Biológico, Autocuidado y/o Uso y manejo adecuado de E.P.P.
</v>
      </c>
      <c r="AC76" s="115"/>
      <c r="AD76" s="91"/>
    </row>
    <row r="77" spans="1:30" ht="51" x14ac:dyDescent="0.25">
      <c r="A77" s="86"/>
      <c r="B77" s="86"/>
      <c r="C77" s="91"/>
      <c r="D77" s="110"/>
      <c r="E77" s="113"/>
      <c r="F77" s="113"/>
      <c r="G77" s="82" t="str">
        <f>VLOOKUP(H77,PELIGROS!A$1:G$445,2,0)</f>
        <v>Virus</v>
      </c>
      <c r="H77" s="22" t="s">
        <v>120</v>
      </c>
      <c r="I77" s="22" t="s">
        <v>1370</v>
      </c>
      <c r="J77" s="82" t="str">
        <f>VLOOKUP(H77,PELIGROS!A$2:G$445,3,0)</f>
        <v>Infecciones Virales</v>
      </c>
      <c r="K77" s="16"/>
      <c r="L77" s="82" t="str">
        <f>VLOOKUP(H77,PELIGROS!A$2:G$445,4,0)</f>
        <v>Inspecciones planeadas e inspecciones no planeadas, procedimientos de programas de seguridad y salud en el trabajo</v>
      </c>
      <c r="M77" s="82" t="str">
        <f>VLOOKUP(H77,PELIGROS!A$2:G$445,5,0)</f>
        <v>Programa de vacunación, bota pantalon, overol, guantes, tapabocas, mascarillas con filtos</v>
      </c>
      <c r="N77" s="16">
        <v>2</v>
      </c>
      <c r="O77" s="17">
        <v>3</v>
      </c>
      <c r="P77" s="17">
        <v>10</v>
      </c>
      <c r="Q77" s="24">
        <f t="shared" si="20"/>
        <v>6</v>
      </c>
      <c r="R77" s="24">
        <f t="shared" si="21"/>
        <v>60</v>
      </c>
      <c r="S77" s="29" t="str">
        <f t="shared" si="22"/>
        <v>M-6</v>
      </c>
      <c r="T77" s="30" t="str">
        <f t="shared" si="0"/>
        <v>III</v>
      </c>
      <c r="U77" s="31" t="str">
        <f t="shared" si="23"/>
        <v>Mejorable</v>
      </c>
      <c r="V77" s="115"/>
      <c r="W77" s="82" t="str">
        <f>VLOOKUP(H77,PELIGROS!A$2:G$445,6,0)</f>
        <v xml:space="preserve">Enfermedades Infectocontagiosas
</v>
      </c>
      <c r="X77" s="16"/>
      <c r="Y77" s="16"/>
      <c r="Z77" s="16"/>
      <c r="AA77" s="15"/>
      <c r="AB77" s="82" t="str">
        <f>VLOOKUP(H77,PELIGROS!A$2:G$445,7,0)</f>
        <v xml:space="preserve">Riesgo Biológico, Autocuidado y/o Uso y manejo adecuado de E.P.P.
</v>
      </c>
      <c r="AC77" s="89"/>
      <c r="AD77" s="91"/>
    </row>
    <row r="78" spans="1:30" ht="51" x14ac:dyDescent="0.25">
      <c r="A78" s="86"/>
      <c r="B78" s="86"/>
      <c r="C78" s="91"/>
      <c r="D78" s="110"/>
      <c r="E78" s="113"/>
      <c r="F78" s="113"/>
      <c r="G78" s="82" t="str">
        <f>VLOOKUP(H78,PELIGROS!A$1:G$445,2,0)</f>
        <v>INFRAROJA, ULTRAVIOLETA, VISIBLE, RADIOFRECUENCIA, MICROONDAS, LASER</v>
      </c>
      <c r="H78" s="22" t="s">
        <v>67</v>
      </c>
      <c r="I78" s="22" t="s">
        <v>1371</v>
      </c>
      <c r="J78" s="82" t="str">
        <f>VLOOKUP(H78,PELIGROS!A$2:G$445,3,0)</f>
        <v>CÁNCER, LESIONES DÉRMICAS Y OCULARES</v>
      </c>
      <c r="K78" s="16"/>
      <c r="L78" s="82" t="str">
        <f>VLOOKUP(H78,PELIGROS!A$2:G$445,4,0)</f>
        <v>Inspecciones planeadas e inspecciones no planeadas, procedimientos de programas de seguridad y salud en el trabajo</v>
      </c>
      <c r="M78" s="82" t="str">
        <f>VLOOKUP(H78,PELIGROS!A$2:G$445,5,0)</f>
        <v>PROGRAMA BLOQUEADOR SOLAR</v>
      </c>
      <c r="N78" s="16">
        <v>2</v>
      </c>
      <c r="O78" s="17">
        <v>3</v>
      </c>
      <c r="P78" s="17">
        <v>10</v>
      </c>
      <c r="Q78" s="24">
        <f t="shared" si="20"/>
        <v>6</v>
      </c>
      <c r="R78" s="24">
        <f t="shared" si="21"/>
        <v>60</v>
      </c>
      <c r="S78" s="29" t="str">
        <f t="shared" si="22"/>
        <v>M-6</v>
      </c>
      <c r="T78" s="30" t="str">
        <f t="shared" si="0"/>
        <v>III</v>
      </c>
      <c r="U78" s="31" t="str">
        <f t="shared" si="23"/>
        <v>Mejorable</v>
      </c>
      <c r="V78" s="115"/>
      <c r="W78" s="82" t="str">
        <f>VLOOKUP(H78,PELIGROS!A$2:G$445,6,0)</f>
        <v>CÁNCER</v>
      </c>
      <c r="X78" s="16"/>
      <c r="Y78" s="16"/>
      <c r="Z78" s="16"/>
      <c r="AA78" s="15"/>
      <c r="AB78" s="82" t="str">
        <f>VLOOKUP(H78,PELIGROS!A$2:G$445,7,0)</f>
        <v>N/A</v>
      </c>
      <c r="AC78" s="16" t="s">
        <v>1202</v>
      </c>
      <c r="AD78" s="91"/>
    </row>
    <row r="79" spans="1:30" ht="51" x14ac:dyDescent="0.25">
      <c r="A79" s="86"/>
      <c r="B79" s="86"/>
      <c r="C79" s="91"/>
      <c r="D79" s="110"/>
      <c r="E79" s="113"/>
      <c r="F79" s="113"/>
      <c r="G79" s="82" t="str">
        <f>VLOOKUP(H79,PELIGROS!A$1:G$445,2,0)</f>
        <v>GASES Y VAPORES</v>
      </c>
      <c r="H79" s="22" t="s">
        <v>250</v>
      </c>
      <c r="I79" s="22" t="s">
        <v>1381</v>
      </c>
      <c r="J79" s="82" t="str">
        <f>VLOOKUP(H79,PELIGROS!A$2:G$445,3,0)</f>
        <v xml:space="preserve"> LESIONES EN LA PIEL, IRRITACIÓN EN VÍAS  RESPIRATORIAS, MUERTE</v>
      </c>
      <c r="K79" s="16"/>
      <c r="L79" s="82" t="str">
        <f>VLOOKUP(H79,PELIGROS!A$2:G$445,4,0)</f>
        <v>Inspecciones planeadas e inspecciones no planeadas, procedimientos de programas de seguridad y salud en el trabajo</v>
      </c>
      <c r="M79" s="82" t="str">
        <f>VLOOKUP(H79,PELIGROS!A$2:G$445,5,0)</f>
        <v>EPP TAPABOCAS, CARETAS CON FILTROS</v>
      </c>
      <c r="N79" s="16">
        <v>2</v>
      </c>
      <c r="O79" s="17">
        <v>3</v>
      </c>
      <c r="P79" s="17">
        <v>25</v>
      </c>
      <c r="Q79" s="24">
        <f t="shared" si="20"/>
        <v>6</v>
      </c>
      <c r="R79" s="24">
        <f t="shared" si="21"/>
        <v>150</v>
      </c>
      <c r="S79" s="29" t="str">
        <f t="shared" si="22"/>
        <v>M-6</v>
      </c>
      <c r="T79" s="30" t="str">
        <f t="shared" si="0"/>
        <v>II</v>
      </c>
      <c r="U79" s="31" t="str">
        <f t="shared" si="23"/>
        <v>No Aceptable o Aceptable Con Control Especifico</v>
      </c>
      <c r="V79" s="115"/>
      <c r="W79" s="82" t="str">
        <f>VLOOKUP(H79,PELIGROS!A$2:G$445,6,0)</f>
        <v xml:space="preserve"> MUERTE</v>
      </c>
      <c r="X79" s="16"/>
      <c r="Y79" s="16"/>
      <c r="Z79" s="16"/>
      <c r="AA79" s="15"/>
      <c r="AB79" s="82" t="str">
        <f>VLOOKUP(H79,PELIGROS!A$2:G$445,7,0)</f>
        <v>USO Y MANEJO ADECUADO DE E.P.P.</v>
      </c>
      <c r="AC79" s="16" t="s">
        <v>1320</v>
      </c>
      <c r="AD79" s="91"/>
    </row>
    <row r="80" spans="1:30" ht="34.5" customHeight="1" x14ac:dyDescent="0.25">
      <c r="A80" s="86"/>
      <c r="B80" s="86"/>
      <c r="C80" s="91"/>
      <c r="D80" s="110"/>
      <c r="E80" s="113"/>
      <c r="F80" s="113"/>
      <c r="G80" s="82" t="str">
        <f>VLOOKUP(H80,PELIGROS!A$1:G$445,2,0)</f>
        <v>CONCENTRACIÓN EN ACTIVIDADES DE ALTO DESEMPEÑO MENTAL</v>
      </c>
      <c r="H80" s="22" t="s">
        <v>72</v>
      </c>
      <c r="I80" s="22" t="s">
        <v>1372</v>
      </c>
      <c r="J80" s="82" t="str">
        <f>VLOOKUP(H80,PELIGROS!A$2:G$445,3,0)</f>
        <v>ESTRÉS, CEFALEA, IRRITABILIDAD</v>
      </c>
      <c r="K80" s="16"/>
      <c r="L80" s="82" t="str">
        <f>VLOOKUP(H80,PELIGROS!A$2:G$445,4,0)</f>
        <v>N/A</v>
      </c>
      <c r="M80" s="82" t="str">
        <f>VLOOKUP(H80,PELIGROS!A$2:G$445,5,0)</f>
        <v>PVE PSICOSOCIAL</v>
      </c>
      <c r="N80" s="16">
        <v>2</v>
      </c>
      <c r="O80" s="17">
        <v>2</v>
      </c>
      <c r="P80" s="17">
        <v>10</v>
      </c>
      <c r="Q80" s="24">
        <f t="shared" si="20"/>
        <v>4</v>
      </c>
      <c r="R80" s="24">
        <f t="shared" si="21"/>
        <v>40</v>
      </c>
      <c r="S80" s="29" t="str">
        <f t="shared" si="22"/>
        <v>B-4</v>
      </c>
      <c r="T80" s="30" t="str">
        <f t="shared" ref="T80:T116" si="34">IF(R80&lt;=20,"IV",IF(R80&lt;=120,"III",IF(R80&lt;=500,"II",IF(R80&lt;=4000,"I"))))</f>
        <v>III</v>
      </c>
      <c r="U80" s="31" t="str">
        <f t="shared" si="23"/>
        <v>Mejorable</v>
      </c>
      <c r="V80" s="115"/>
      <c r="W80" s="82" t="str">
        <f>VLOOKUP(H80,PELIGROS!A$2:G$445,6,0)</f>
        <v>ESTRÉS</v>
      </c>
      <c r="X80" s="16"/>
      <c r="Y80" s="16"/>
      <c r="Z80" s="16"/>
      <c r="AA80" s="15"/>
      <c r="AB80" s="82" t="str">
        <f>VLOOKUP(H80,PELIGROS!A$2:G$445,7,0)</f>
        <v>N/A</v>
      </c>
      <c r="AC80" s="88" t="s">
        <v>1203</v>
      </c>
      <c r="AD80" s="91"/>
    </row>
    <row r="81" spans="1:30" ht="34.5" customHeight="1" x14ac:dyDescent="0.25">
      <c r="A81" s="86"/>
      <c r="B81" s="86"/>
      <c r="C81" s="91"/>
      <c r="D81" s="110"/>
      <c r="E81" s="113"/>
      <c r="F81" s="113"/>
      <c r="G81" s="82" t="str">
        <f>VLOOKUP(H81,PELIGROS!A$1:G$445,2,0)</f>
        <v>NATURALEZA DE LA TAREA</v>
      </c>
      <c r="H81" s="22" t="s">
        <v>76</v>
      </c>
      <c r="I81" s="22" t="s">
        <v>1372</v>
      </c>
      <c r="J81" s="82" t="str">
        <f>VLOOKUP(H81,PELIGROS!A$2:G$445,3,0)</f>
        <v>ESTRÉS,  TRANSTORNOS DEL SUEÑO</v>
      </c>
      <c r="K81" s="16"/>
      <c r="L81" s="82" t="str">
        <f>VLOOKUP(H81,PELIGROS!A$2:G$445,4,0)</f>
        <v>N/A</v>
      </c>
      <c r="M81" s="82" t="str">
        <f>VLOOKUP(H81,PELIGROS!A$2:G$445,5,0)</f>
        <v>PVE PSICOSOCIAL</v>
      </c>
      <c r="N81" s="16">
        <v>2</v>
      </c>
      <c r="O81" s="17">
        <v>2</v>
      </c>
      <c r="P81" s="17">
        <v>10</v>
      </c>
      <c r="Q81" s="24">
        <f t="shared" si="20"/>
        <v>4</v>
      </c>
      <c r="R81" s="24">
        <f t="shared" si="21"/>
        <v>40</v>
      </c>
      <c r="S81" s="29" t="str">
        <f t="shared" si="22"/>
        <v>B-4</v>
      </c>
      <c r="T81" s="30" t="str">
        <f t="shared" si="34"/>
        <v>III</v>
      </c>
      <c r="U81" s="31" t="str">
        <f t="shared" si="23"/>
        <v>Mejorable</v>
      </c>
      <c r="V81" s="115"/>
      <c r="W81" s="82" t="str">
        <f>VLOOKUP(H81,PELIGROS!A$2:G$445,6,0)</f>
        <v>ESTRÉS</v>
      </c>
      <c r="X81" s="16"/>
      <c r="Y81" s="16"/>
      <c r="Z81" s="16"/>
      <c r="AA81" s="15"/>
      <c r="AB81" s="82" t="str">
        <f>VLOOKUP(H81,PELIGROS!A$2:G$445,7,0)</f>
        <v>N/A</v>
      </c>
      <c r="AC81" s="89"/>
      <c r="AD81" s="91"/>
    </row>
    <row r="82" spans="1:30" ht="89.25" x14ac:dyDescent="0.25">
      <c r="A82" s="86"/>
      <c r="B82" s="86"/>
      <c r="C82" s="91"/>
      <c r="D82" s="110"/>
      <c r="E82" s="113"/>
      <c r="F82" s="113"/>
      <c r="G82" s="82" t="str">
        <f>VLOOKUP(H82,PELIGROS!A$1:G$445,2,0)</f>
        <v>Forzadas, Prolongadas</v>
      </c>
      <c r="H82" s="22" t="s">
        <v>40</v>
      </c>
      <c r="I82" s="22" t="s">
        <v>1373</v>
      </c>
      <c r="J82" s="82" t="str">
        <f>VLOOKUP(H82,PELIGROS!A$2:G$445,3,0)</f>
        <v xml:space="preserve">Lesiones osteomusculares, lesiones osteoarticulares
</v>
      </c>
      <c r="K82" s="16"/>
      <c r="L82" s="82" t="str">
        <f>VLOOKUP(H82,PELIGROS!A$2:G$445,4,0)</f>
        <v>Inspecciones planeadas e inspecciones no planeadas, procedimientos de programas de seguridad y salud en el trabajo</v>
      </c>
      <c r="M82" s="82" t="str">
        <f>VLOOKUP(H82,PELIGROS!A$2:G$445,5,0)</f>
        <v>PVE Biomecánico, programa pausas activas, exámenes periódicos, recomendaciones, control de posturas</v>
      </c>
      <c r="N82" s="16">
        <v>2</v>
      </c>
      <c r="O82" s="17">
        <v>3</v>
      </c>
      <c r="P82" s="17">
        <v>25</v>
      </c>
      <c r="Q82" s="24">
        <f t="shared" si="20"/>
        <v>6</v>
      </c>
      <c r="R82" s="24">
        <f t="shared" si="21"/>
        <v>150</v>
      </c>
      <c r="S82" s="29" t="str">
        <f t="shared" si="22"/>
        <v>M-6</v>
      </c>
      <c r="T82" s="30" t="str">
        <f t="shared" si="34"/>
        <v>II</v>
      </c>
      <c r="U82" s="31" t="str">
        <f t="shared" si="23"/>
        <v>No Aceptable o Aceptable Con Control Especifico</v>
      </c>
      <c r="V82" s="115"/>
      <c r="W82" s="82" t="str">
        <f>VLOOKUP(H82,PELIGROS!A$2:G$445,6,0)</f>
        <v>Enfermedades Osteomusculares</v>
      </c>
      <c r="X82" s="16"/>
      <c r="Y82" s="16"/>
      <c r="Z82" s="16"/>
      <c r="AA82" s="15"/>
      <c r="AB82" s="82" t="str">
        <f>VLOOKUP(H82,PELIGROS!A$2:G$445,7,0)</f>
        <v>Prevención en lesiones osteomusculares, líderes de pausas activas</v>
      </c>
      <c r="AC82" s="16" t="s">
        <v>1225</v>
      </c>
      <c r="AD82" s="91"/>
    </row>
    <row r="83" spans="1:30" ht="38.25" x14ac:dyDescent="0.25">
      <c r="A83" s="86"/>
      <c r="B83" s="86"/>
      <c r="C83" s="91"/>
      <c r="D83" s="110"/>
      <c r="E83" s="113"/>
      <c r="F83" s="113"/>
      <c r="G83" s="82" t="str">
        <f>VLOOKUP(H83,PELIGROS!A$1:G$445,2,0)</f>
        <v>Movimientos repetitivos, Miembros Superiores</v>
      </c>
      <c r="H83" s="22" t="s">
        <v>47</v>
      </c>
      <c r="I83" s="22" t="s">
        <v>1373</v>
      </c>
      <c r="J83" s="82" t="str">
        <f>VLOOKUP(H83,PELIGROS!A$2:G$445,3,0)</f>
        <v>Lesiones Musculoesqueléticas</v>
      </c>
      <c r="K83" s="16"/>
      <c r="L83" s="82" t="str">
        <f>VLOOKUP(H83,PELIGROS!A$2:G$445,4,0)</f>
        <v>N/A</v>
      </c>
      <c r="M83" s="82" t="str">
        <f>VLOOKUP(H83,PELIGROS!A$2:G$445,5,0)</f>
        <v>PVE BIomécanico, programa pausas activas, examenes periódicos, recomendaicones, control de posturas</v>
      </c>
      <c r="N83" s="16">
        <v>2</v>
      </c>
      <c r="O83" s="17">
        <v>2</v>
      </c>
      <c r="P83" s="17">
        <v>25</v>
      </c>
      <c r="Q83" s="24">
        <f t="shared" si="20"/>
        <v>4</v>
      </c>
      <c r="R83" s="24">
        <f t="shared" si="21"/>
        <v>100</v>
      </c>
      <c r="S83" s="29" t="str">
        <f t="shared" si="22"/>
        <v>B-4</v>
      </c>
      <c r="T83" s="30" t="str">
        <f t="shared" si="34"/>
        <v>III</v>
      </c>
      <c r="U83" s="31" t="str">
        <f t="shared" si="23"/>
        <v>Mejorable</v>
      </c>
      <c r="V83" s="115"/>
      <c r="W83" s="82" t="str">
        <f>VLOOKUP(H83,PELIGROS!A$2:G$445,6,0)</f>
        <v>Enfermedades musculoesqueleticas</v>
      </c>
      <c r="X83" s="16"/>
      <c r="Y83" s="16"/>
      <c r="Z83" s="16"/>
      <c r="AA83" s="15"/>
      <c r="AB83" s="82" t="str">
        <f>VLOOKUP(H83,PELIGROS!A$2:G$445,7,0)</f>
        <v>Prevención en lesiones osteomusculares, líderes de pausas activas</v>
      </c>
      <c r="AC83" s="16" t="s">
        <v>1233</v>
      </c>
      <c r="AD83" s="91"/>
    </row>
    <row r="84" spans="1:30" ht="51" x14ac:dyDescent="0.25">
      <c r="A84" s="86"/>
      <c r="B84" s="86"/>
      <c r="C84" s="91"/>
      <c r="D84" s="110"/>
      <c r="E84" s="113"/>
      <c r="F84" s="113"/>
      <c r="G84" s="82" t="str">
        <f>VLOOKUP(H84,PELIGROS!A$1:G$445,2,0)</f>
        <v>Atropellamiento, Envestir</v>
      </c>
      <c r="H84" s="22" t="s">
        <v>1187</v>
      </c>
      <c r="I84" s="22" t="s">
        <v>1374</v>
      </c>
      <c r="J84" s="82" t="str">
        <f>VLOOKUP(H84,PELIGROS!A$2:G$445,3,0)</f>
        <v>Lesiones, pérdidas materiales, muerte</v>
      </c>
      <c r="K84" s="16"/>
      <c r="L84" s="82" t="str">
        <f>VLOOKUP(H84,PELIGROS!A$2:G$445,4,0)</f>
        <v>Inspecciones planeadas e inspecciones no planeadas, procedimientos de programas de seguridad y salud en el trabajo</v>
      </c>
      <c r="M84" s="82" t="str">
        <f>VLOOKUP(H84,PELIGROS!A$2:G$445,5,0)</f>
        <v>Programa de seguridad vial, señalización</v>
      </c>
      <c r="N84" s="16">
        <v>2</v>
      </c>
      <c r="O84" s="17">
        <v>3</v>
      </c>
      <c r="P84" s="17">
        <v>60</v>
      </c>
      <c r="Q84" s="24">
        <f t="shared" si="20"/>
        <v>6</v>
      </c>
      <c r="R84" s="24">
        <f t="shared" si="21"/>
        <v>360</v>
      </c>
      <c r="S84" s="29" t="str">
        <f t="shared" si="22"/>
        <v>M-6</v>
      </c>
      <c r="T84" s="30" t="str">
        <f t="shared" si="34"/>
        <v>II</v>
      </c>
      <c r="U84" s="31" t="str">
        <f t="shared" si="23"/>
        <v>No Aceptable o Aceptable Con Control Especifico</v>
      </c>
      <c r="V84" s="115"/>
      <c r="W84" s="82" t="str">
        <f>VLOOKUP(H84,PELIGROS!A$2:G$445,6,0)</f>
        <v>Muerte</v>
      </c>
      <c r="X84" s="16"/>
      <c r="Y84" s="16"/>
      <c r="Z84" s="16"/>
      <c r="AA84" s="15"/>
      <c r="AB84" s="82" t="str">
        <f>VLOOKUP(H84,PELIGROS!A$2:G$445,7,0)</f>
        <v>Seguridad vial y manejo defensivo, aseguramiento de áreas de trabajo</v>
      </c>
      <c r="AC84" s="16" t="s">
        <v>1205</v>
      </c>
      <c r="AD84" s="91"/>
    </row>
    <row r="85" spans="1:30" ht="63.75" x14ac:dyDescent="0.25">
      <c r="A85" s="86"/>
      <c r="B85" s="86"/>
      <c r="C85" s="91"/>
      <c r="D85" s="110"/>
      <c r="E85" s="113"/>
      <c r="F85" s="113"/>
      <c r="G85" s="82" t="str">
        <f>VLOOKUP(H85,PELIGROS!A$1:G$445,2,0)</f>
        <v>Herramientas Manuales</v>
      </c>
      <c r="H85" s="22" t="s">
        <v>606</v>
      </c>
      <c r="I85" s="22" t="s">
        <v>1374</v>
      </c>
      <c r="J85" s="82" t="str">
        <f>VLOOKUP(H85,PELIGROS!A$2:G$445,3,0)</f>
        <v>Quemaduras, contusiones y lesiones</v>
      </c>
      <c r="K85" s="16"/>
      <c r="L85" s="82" t="str">
        <f>VLOOKUP(H85,PELIGROS!A$2:G$445,4,0)</f>
        <v>Inspecciones planeadas e inspecciones no planeadas, procedimientos de programas de seguridad y salud en el trabajo</v>
      </c>
      <c r="M85" s="82" t="str">
        <f>VLOOKUP(H85,PELIGROS!A$2:G$445,5,0)</f>
        <v>E.P.P.</v>
      </c>
      <c r="N85" s="16">
        <v>2</v>
      </c>
      <c r="O85" s="17">
        <v>3</v>
      </c>
      <c r="P85" s="17">
        <v>25</v>
      </c>
      <c r="Q85" s="24">
        <f t="shared" si="20"/>
        <v>6</v>
      </c>
      <c r="R85" s="24">
        <f t="shared" si="21"/>
        <v>150</v>
      </c>
      <c r="S85" s="29" t="str">
        <f t="shared" si="22"/>
        <v>M-6</v>
      </c>
      <c r="T85" s="30" t="str">
        <f t="shared" si="34"/>
        <v>II</v>
      </c>
      <c r="U85" s="31" t="str">
        <f t="shared" si="23"/>
        <v>No Aceptable o Aceptable Con Control Especifico</v>
      </c>
      <c r="V85" s="115"/>
      <c r="W85" s="82" t="str">
        <f>VLOOKUP(H85,PELIGROS!A$2:G$445,6,0)</f>
        <v>Amputación</v>
      </c>
      <c r="X85" s="16"/>
      <c r="Y85" s="16"/>
      <c r="Z85" s="16"/>
      <c r="AA85" s="15"/>
      <c r="AB85" s="82" t="str">
        <f>VLOOKUP(H85,PELIGROS!A$2:G$445,7,0)</f>
        <v xml:space="preserve">
Uso y manejo adecuado de E.P.P., uso y manejo adecuado de herramientas manuales y/o máqinas y equipos</v>
      </c>
      <c r="AC85" s="16" t="s">
        <v>1234</v>
      </c>
      <c r="AD85" s="91"/>
    </row>
    <row r="86" spans="1:30" ht="89.25" x14ac:dyDescent="0.25">
      <c r="A86" s="86"/>
      <c r="B86" s="86"/>
      <c r="C86" s="91"/>
      <c r="D86" s="110"/>
      <c r="E86" s="113"/>
      <c r="F86" s="113"/>
      <c r="G86" s="82" t="str">
        <f>VLOOKUP(H86,PELIGROS!A$1:G$445,2,0)</f>
        <v>MANTENIMIENTO DE PUENTE GRUAS, LIMPIEZA DE CANALES, MANTENIMIENTO DE INSTALACIONES LOCATIVAS, MANTENIMIENTO Y REPARACIÓN DE POZOS</v>
      </c>
      <c r="H86" s="22" t="s">
        <v>624</v>
      </c>
      <c r="I86" s="22" t="s">
        <v>1374</v>
      </c>
      <c r="J86" s="82" t="str">
        <f>VLOOKUP(H86,PELIGROS!A$2:G$445,3,0)</f>
        <v>LESIONES, FRACTURAS, MUERTE</v>
      </c>
      <c r="K86" s="16"/>
      <c r="L86" s="82" t="str">
        <f>VLOOKUP(H86,PELIGROS!A$2:G$445,4,0)</f>
        <v>Inspecciones planeadas e inspecciones no planeadas, procedimientos de programas de seguridad y salud en el trabajo</v>
      </c>
      <c r="M86" s="82" t="str">
        <f>VLOOKUP(H86,PELIGROS!A$2:G$445,5,0)</f>
        <v>EPP</v>
      </c>
      <c r="N86" s="16">
        <v>2</v>
      </c>
      <c r="O86" s="17">
        <v>2</v>
      </c>
      <c r="P86" s="17">
        <v>25</v>
      </c>
      <c r="Q86" s="24">
        <f t="shared" ref="Q86" si="35">N86*O86</f>
        <v>4</v>
      </c>
      <c r="R86" s="24">
        <f t="shared" ref="R86" si="36">P86*Q86</f>
        <v>100</v>
      </c>
      <c r="S86" s="29" t="str">
        <f t="shared" ref="S86" si="37">IF(Q86=40,"MA-40",IF(Q86=30,"MA-30",IF(Q86=20,"A-20",IF(Q86=10,"A-10",IF(Q86=24,"MA-24",IF(Q86=18,"A-18",IF(Q86=12,"A-12",IF(Q86=6,"M-6",IF(Q86=8,"M-8",IF(Q86=6,"M-6",IF(Q86=4,"B-4",IF(Q86=2,"B-2",))))))))))))</f>
        <v>B-4</v>
      </c>
      <c r="T86" s="30" t="str">
        <f t="shared" ref="T86" si="38">IF(R86&lt;=20,"IV",IF(R86&lt;=120,"III",IF(R86&lt;=500,"II",IF(R86&lt;=4000,"I"))))</f>
        <v>III</v>
      </c>
      <c r="U86" s="31" t="str">
        <f t="shared" ref="U86" si="39">IF(T86=0,"",IF(T86="IV","Aceptable",IF(T86="III","Mejorable",IF(T86="II","No Aceptable o Aceptable Con Control Especifico",IF(T86="I","No Aceptable","")))))</f>
        <v>Mejorable</v>
      </c>
      <c r="V86" s="115"/>
      <c r="W86" s="82" t="str">
        <f>VLOOKUP(H86,PELIGROS!A$2:G$445,6,0)</f>
        <v>MUERTE</v>
      </c>
      <c r="X86" s="16"/>
      <c r="Y86" s="16"/>
      <c r="Z86" s="16"/>
      <c r="AA86" s="15"/>
      <c r="AB86" s="82" t="str">
        <f>VLOOKUP(H86,PELIGROS!A$2:G$445,7,0)</f>
        <v>CERTIFICACIÓN Y/O ENTRENAMIENTO EN TRABAJO SEGURO EN ALTURAS; DILGENCIAMIENTO DE PERMISO DE TRABAJO; USO Y MANEJO ADECUADO DE E.P.P.; ARME Y DESARME DE ANDAMIOS</v>
      </c>
      <c r="AC86" s="16"/>
      <c r="AD86" s="91"/>
    </row>
    <row r="87" spans="1:30" ht="63.75" x14ac:dyDescent="0.25">
      <c r="A87" s="86"/>
      <c r="B87" s="86"/>
      <c r="C87" s="91"/>
      <c r="D87" s="110"/>
      <c r="E87" s="113"/>
      <c r="F87" s="113"/>
      <c r="G87" s="82" t="str">
        <f>VLOOKUP(H87,PELIGROS!A$1:G$445,2,0)</f>
        <v>Atraco, golpiza, atentados y secuestrados</v>
      </c>
      <c r="H87" s="22" t="s">
        <v>57</v>
      </c>
      <c r="I87" s="22" t="s">
        <v>1374</v>
      </c>
      <c r="J87" s="82" t="str">
        <f>VLOOKUP(H87,PELIGROS!A$2:G$445,3,0)</f>
        <v>Estrés, golpes, Secuestros</v>
      </c>
      <c r="K87" s="16"/>
      <c r="L87" s="82" t="str">
        <f>VLOOKUP(H87,PELIGROS!A$2:G$445,4,0)</f>
        <v>Inspecciones planeadas e inspecciones no planeadas, procedimientos de programas de seguridad y salud en el trabajo</v>
      </c>
      <c r="M87" s="82" t="str">
        <f>VLOOKUP(H87,PELIGROS!A$2:G$445,5,0)</f>
        <v xml:space="preserve">Uniformes Corporativos, Caquetas corporativas, Carnetización
</v>
      </c>
      <c r="N87" s="16">
        <v>2</v>
      </c>
      <c r="O87" s="17">
        <v>3</v>
      </c>
      <c r="P87" s="17">
        <v>60</v>
      </c>
      <c r="Q87" s="24">
        <f t="shared" si="20"/>
        <v>6</v>
      </c>
      <c r="R87" s="24">
        <f t="shared" si="21"/>
        <v>360</v>
      </c>
      <c r="S87" s="29" t="str">
        <f t="shared" si="22"/>
        <v>M-6</v>
      </c>
      <c r="T87" s="30" t="str">
        <f t="shared" si="34"/>
        <v>II</v>
      </c>
      <c r="U87" s="31" t="str">
        <f t="shared" si="23"/>
        <v>No Aceptable o Aceptable Con Control Especifico</v>
      </c>
      <c r="V87" s="115"/>
      <c r="W87" s="82" t="str">
        <f>VLOOKUP(H87,PELIGROS!A$2:G$445,6,0)</f>
        <v>Secuestros</v>
      </c>
      <c r="X87" s="16"/>
      <c r="Y87" s="16"/>
      <c r="Z87" s="16"/>
      <c r="AA87" s="15"/>
      <c r="AB87" s="82" t="str">
        <f>VLOOKUP(H87,PELIGROS!A$2:G$445,7,0)</f>
        <v>N/A</v>
      </c>
      <c r="AC87" s="16" t="s">
        <v>1207</v>
      </c>
      <c r="AD87" s="91"/>
    </row>
    <row r="88" spans="1:30" ht="51.75" thickBot="1" x14ac:dyDescent="0.3">
      <c r="A88" s="86"/>
      <c r="B88" s="86"/>
      <c r="C88" s="108"/>
      <c r="D88" s="111"/>
      <c r="E88" s="114"/>
      <c r="F88" s="114"/>
      <c r="G88" s="82" t="str">
        <f>VLOOKUP(H88,PELIGROS!A$1:G$445,2,0)</f>
        <v>SISMOS, INCENDIOS, INUNDACIONES, TERREMOTOS, VENDAVALES, DERRUMBE</v>
      </c>
      <c r="H88" s="22" t="s">
        <v>62</v>
      </c>
      <c r="I88" s="22" t="s">
        <v>1375</v>
      </c>
      <c r="J88" s="82" t="str">
        <f>VLOOKUP(H88,PELIGROS!A$2:G$445,3,0)</f>
        <v>SISMOS, INCENDIOS, INUNDACIONES, TERREMOTOS, VENDAVALES</v>
      </c>
      <c r="K88" s="16"/>
      <c r="L88" s="82" t="str">
        <f>VLOOKUP(H88,PELIGROS!A$2:G$445,4,0)</f>
        <v>Inspecciones planeadas e inspecciones no planeadas, procedimientos de programas de seguridad y salud en el trabajo</v>
      </c>
      <c r="M88" s="82" t="str">
        <f>VLOOKUP(H88,PELIGROS!A$2:G$445,5,0)</f>
        <v>BRIGADAS DE EMERGENCIAS</v>
      </c>
      <c r="N88" s="16">
        <v>2</v>
      </c>
      <c r="O88" s="17">
        <v>1</v>
      </c>
      <c r="P88" s="17">
        <v>100</v>
      </c>
      <c r="Q88" s="24">
        <f t="shared" si="20"/>
        <v>2</v>
      </c>
      <c r="R88" s="24">
        <f t="shared" si="21"/>
        <v>200</v>
      </c>
      <c r="S88" s="29" t="str">
        <f t="shared" si="22"/>
        <v>B-2</v>
      </c>
      <c r="T88" s="30" t="str">
        <f t="shared" si="34"/>
        <v>II</v>
      </c>
      <c r="U88" s="31" t="str">
        <f t="shared" si="23"/>
        <v>No Aceptable o Aceptable Con Control Especifico</v>
      </c>
      <c r="V88" s="89"/>
      <c r="W88" s="82" t="str">
        <f>VLOOKUP(H88,PELIGROS!A$2:G$445,6,0)</f>
        <v>MUERTE</v>
      </c>
      <c r="X88" s="16"/>
      <c r="Y88" s="16"/>
      <c r="Z88" s="16"/>
      <c r="AA88" s="15"/>
      <c r="AB88" s="82" t="str">
        <f>VLOOKUP(H88,PELIGROS!A$2:G$445,7,0)</f>
        <v>ENTRENAMIENTO DE LA BRIGADA; DIVULGACIÓN DE PLAN DE EMERGENCIA</v>
      </c>
      <c r="AC88" s="16" t="s">
        <v>1209</v>
      </c>
      <c r="AD88" s="92"/>
    </row>
    <row r="89" spans="1:30" ht="51" x14ac:dyDescent="0.25">
      <c r="A89" s="86"/>
      <c r="B89" s="86"/>
      <c r="C89" s="94" t="s">
        <v>1223</v>
      </c>
      <c r="D89" s="97" t="s">
        <v>1224</v>
      </c>
      <c r="E89" s="100" t="s">
        <v>1063</v>
      </c>
      <c r="F89" s="100" t="s">
        <v>1214</v>
      </c>
      <c r="G89" s="84" t="str">
        <f>VLOOKUP(H89,[1]Hoja1!A$1:G$445,2,0)</f>
        <v>Bacteria</v>
      </c>
      <c r="H89" s="53" t="s">
        <v>108</v>
      </c>
      <c r="I89" s="53" t="s">
        <v>1370</v>
      </c>
      <c r="J89" s="84" t="str">
        <f>VLOOKUP(H89,[1]Hoja1!A$2:G$445,3,0)</f>
        <v>Infecciones producidas por Bacterianas</v>
      </c>
      <c r="K89" s="61"/>
      <c r="L89" s="84" t="str">
        <f>VLOOKUP(H89,[1]Hoja1!A$2:G$445,4,0)</f>
        <v>Inspecciones planeadas e inspecciones no planeadas, procedimientos de programas de seguridad y salud en el trabajo</v>
      </c>
      <c r="M89" s="84" t="str">
        <f>VLOOKUP(H89,[1]Hoja1!A$2:G$445,5,0)</f>
        <v>Programa de vacunación, bota pantalon, overol, guantes, tapabocas, mascarillas con filtos</v>
      </c>
      <c r="N89" s="61">
        <v>2</v>
      </c>
      <c r="O89" s="62">
        <v>3</v>
      </c>
      <c r="P89" s="62">
        <v>10</v>
      </c>
      <c r="Q89" s="55">
        <f t="shared" si="20"/>
        <v>6</v>
      </c>
      <c r="R89" s="55">
        <f t="shared" si="21"/>
        <v>60</v>
      </c>
      <c r="S89" s="63" t="str">
        <f t="shared" si="22"/>
        <v>M-6</v>
      </c>
      <c r="T89" s="64" t="str">
        <f t="shared" si="34"/>
        <v>III</v>
      </c>
      <c r="U89" s="65" t="str">
        <f t="shared" si="23"/>
        <v>Mejorable</v>
      </c>
      <c r="V89" s="102">
        <v>1</v>
      </c>
      <c r="W89" s="84" t="str">
        <f>VLOOKUP(H89,[1]Hoja1!A$2:G$445,6,0)</f>
        <v xml:space="preserve">Enfermedades Infectocontagiosas
</v>
      </c>
      <c r="X89" s="61"/>
      <c r="Y89" s="61"/>
      <c r="Z89" s="61"/>
      <c r="AA89" s="68"/>
      <c r="AB89" s="84" t="str">
        <f>VLOOKUP(H89,[1]Hoja1!A$2:G$445,7,0)</f>
        <v xml:space="preserve">Riesgo Biológico, Autocuidado y/o Uso y manejo adecuado de E.P.P.
</v>
      </c>
      <c r="AC89" s="102" t="s">
        <v>1258</v>
      </c>
      <c r="AD89" s="105" t="s">
        <v>1201</v>
      </c>
    </row>
    <row r="90" spans="1:30" ht="51" x14ac:dyDescent="0.25">
      <c r="A90" s="86"/>
      <c r="B90" s="86"/>
      <c r="C90" s="94"/>
      <c r="D90" s="97"/>
      <c r="E90" s="100"/>
      <c r="F90" s="100"/>
      <c r="G90" s="84" t="str">
        <f>VLOOKUP(H90,[1]Hoja1!A$1:G$445,2,0)</f>
        <v>Hongos</v>
      </c>
      <c r="H90" s="53" t="s">
        <v>117</v>
      </c>
      <c r="I90" s="53" t="s">
        <v>1370</v>
      </c>
      <c r="J90" s="84" t="str">
        <f>VLOOKUP(H90,[1]Hoja1!A$2:G$445,3,0)</f>
        <v>Micosis</v>
      </c>
      <c r="K90" s="61"/>
      <c r="L90" s="84" t="str">
        <f>VLOOKUP(H90,[1]Hoja1!A$2:G$445,4,0)</f>
        <v>Inspecciones planeadas e inspecciones no planeadas, procedimientos de programas de seguridad y salud en el trabajo</v>
      </c>
      <c r="M90" s="84" t="str">
        <f>VLOOKUP(H90,[1]Hoja1!A$2:G$445,5,0)</f>
        <v>Programa de vacunación, éxamenes periódicos</v>
      </c>
      <c r="N90" s="61">
        <v>2</v>
      </c>
      <c r="O90" s="62">
        <v>3</v>
      </c>
      <c r="P90" s="62">
        <v>10</v>
      </c>
      <c r="Q90" s="55">
        <f t="shared" si="20"/>
        <v>6</v>
      </c>
      <c r="R90" s="55">
        <f t="shared" si="21"/>
        <v>60</v>
      </c>
      <c r="S90" s="63" t="str">
        <f t="shared" si="22"/>
        <v>M-6</v>
      </c>
      <c r="T90" s="64" t="str">
        <f t="shared" si="34"/>
        <v>III</v>
      </c>
      <c r="U90" s="65" t="str">
        <f t="shared" si="23"/>
        <v>Mejorable</v>
      </c>
      <c r="V90" s="103"/>
      <c r="W90" s="84" t="str">
        <f>VLOOKUP(H90,[1]Hoja1!A$2:G$445,6,0)</f>
        <v>Micosis</v>
      </c>
      <c r="X90" s="61"/>
      <c r="Y90" s="61"/>
      <c r="Z90" s="61"/>
      <c r="AA90" s="68"/>
      <c r="AB90" s="84" t="str">
        <f>VLOOKUP(H90,[1]Hoja1!A$2:G$445,7,0)</f>
        <v xml:space="preserve">Riesgo Biológico, Autocuidado y/o Uso y manejo adecuado de E.P.P.
</v>
      </c>
      <c r="AC90" s="103"/>
      <c r="AD90" s="94"/>
    </row>
    <row r="91" spans="1:30" ht="51" x14ac:dyDescent="0.25">
      <c r="A91" s="86"/>
      <c r="B91" s="86"/>
      <c r="C91" s="94"/>
      <c r="D91" s="97"/>
      <c r="E91" s="100"/>
      <c r="F91" s="100"/>
      <c r="G91" s="84" t="str">
        <f>VLOOKUP(H91,[1]Hoja1!A$1:G$445,2,0)</f>
        <v>Virus</v>
      </c>
      <c r="H91" s="53" t="s">
        <v>120</v>
      </c>
      <c r="I91" s="53" t="s">
        <v>1370</v>
      </c>
      <c r="J91" s="84" t="str">
        <f>VLOOKUP(H91,[1]Hoja1!A$2:G$445,3,0)</f>
        <v>Infecciones Virales</v>
      </c>
      <c r="K91" s="61"/>
      <c r="L91" s="84" t="str">
        <f>VLOOKUP(H91,[1]Hoja1!A$2:G$445,4,0)</f>
        <v>Inspecciones planeadas e inspecciones no planeadas, procedimientos de programas de seguridad y salud en el trabajo</v>
      </c>
      <c r="M91" s="84" t="str">
        <f>VLOOKUP(H91,[1]Hoja1!A$2:G$445,5,0)</f>
        <v>Programa de vacunación, bota pantalon, overol, guantes, tapabocas, mascarillas con filtos</v>
      </c>
      <c r="N91" s="61">
        <v>2</v>
      </c>
      <c r="O91" s="62">
        <v>3</v>
      </c>
      <c r="P91" s="62">
        <v>10</v>
      </c>
      <c r="Q91" s="55">
        <f t="shared" si="20"/>
        <v>6</v>
      </c>
      <c r="R91" s="55">
        <f t="shared" si="21"/>
        <v>60</v>
      </c>
      <c r="S91" s="63" t="str">
        <f t="shared" si="22"/>
        <v>M-6</v>
      </c>
      <c r="T91" s="64" t="str">
        <f t="shared" si="34"/>
        <v>III</v>
      </c>
      <c r="U91" s="65" t="str">
        <f t="shared" si="23"/>
        <v>Mejorable</v>
      </c>
      <c r="V91" s="103"/>
      <c r="W91" s="84" t="str">
        <f>VLOOKUP(H91,[1]Hoja1!A$2:G$445,6,0)</f>
        <v xml:space="preserve">Enfermedades Infectocontagiosas
</v>
      </c>
      <c r="X91" s="61"/>
      <c r="Y91" s="61"/>
      <c r="Z91" s="61"/>
      <c r="AA91" s="68"/>
      <c r="AB91" s="84" t="str">
        <f>VLOOKUP(H91,[1]Hoja1!A$2:G$445,7,0)</f>
        <v xml:space="preserve">Riesgo Biológico, Autocuidado y/o Uso y manejo adecuado de E.P.P.
</v>
      </c>
      <c r="AC91" s="104"/>
      <c r="AD91" s="94"/>
    </row>
    <row r="92" spans="1:30" ht="51" x14ac:dyDescent="0.25">
      <c r="A92" s="86"/>
      <c r="B92" s="86"/>
      <c r="C92" s="94"/>
      <c r="D92" s="97"/>
      <c r="E92" s="100"/>
      <c r="F92" s="100"/>
      <c r="G92" s="84" t="str">
        <f>VLOOKUP(H92,[1]Hoja1!A$1:G$445,2,0)</f>
        <v>INFRAROJA, ULTRAVIOLETA, VISIBLE, RADIOFRECUENCIA, MICROONDAS, LASER</v>
      </c>
      <c r="H92" s="53" t="s">
        <v>67</v>
      </c>
      <c r="I92" s="53" t="s">
        <v>1371</v>
      </c>
      <c r="J92" s="84" t="str">
        <f>VLOOKUP(H92,[1]Hoja1!A$2:G$445,3,0)</f>
        <v>CÁNCER, LESIONES DÉRMICAS Y OCULARES</v>
      </c>
      <c r="K92" s="61"/>
      <c r="L92" s="84" t="str">
        <f>VLOOKUP(H92,[1]Hoja1!A$2:G$445,4,0)</f>
        <v>Inspecciones planeadas e inspecciones no planeadas, procedimientos de programas de seguridad y salud en el trabajo</v>
      </c>
      <c r="M92" s="84" t="str">
        <f>VLOOKUP(H92,[1]Hoja1!A$2:G$445,5,0)</f>
        <v>PROGRAMA BLOQUEADOR SOLAR</v>
      </c>
      <c r="N92" s="61">
        <v>2</v>
      </c>
      <c r="O92" s="62">
        <v>3</v>
      </c>
      <c r="P92" s="62">
        <v>10</v>
      </c>
      <c r="Q92" s="55">
        <f t="shared" si="20"/>
        <v>6</v>
      </c>
      <c r="R92" s="55">
        <f t="shared" si="21"/>
        <v>60</v>
      </c>
      <c r="S92" s="63" t="str">
        <f t="shared" si="22"/>
        <v>M-6</v>
      </c>
      <c r="T92" s="64" t="str">
        <f t="shared" si="34"/>
        <v>III</v>
      </c>
      <c r="U92" s="65" t="str">
        <f t="shared" si="23"/>
        <v>Mejorable</v>
      </c>
      <c r="V92" s="103"/>
      <c r="W92" s="84" t="str">
        <f>VLOOKUP(H92,[1]Hoja1!A$2:G$445,6,0)</f>
        <v>CÁNCER</v>
      </c>
      <c r="X92" s="61"/>
      <c r="Y92" s="61"/>
      <c r="Z92" s="61"/>
      <c r="AA92" s="68"/>
      <c r="AB92" s="84" t="str">
        <f>VLOOKUP(H92,[1]Hoja1!A$2:G$445,7,0)</f>
        <v>N/A</v>
      </c>
      <c r="AC92" s="61" t="s">
        <v>1202</v>
      </c>
      <c r="AD92" s="94"/>
    </row>
    <row r="93" spans="1:30" ht="51" x14ac:dyDescent="0.25">
      <c r="A93" s="86"/>
      <c r="B93" s="86"/>
      <c r="C93" s="94"/>
      <c r="D93" s="97"/>
      <c r="E93" s="100"/>
      <c r="F93" s="100"/>
      <c r="G93" s="84" t="str">
        <f>VLOOKUP(H93,[1]Hoja1!A$1:G$445,2,0)</f>
        <v>MAQUINARIA O EQUIPO</v>
      </c>
      <c r="H93" s="53" t="s">
        <v>164</v>
      </c>
      <c r="I93" s="53" t="s">
        <v>1371</v>
      </c>
      <c r="J93" s="84" t="str">
        <f>VLOOKUP(H93,[1]Hoja1!A$2:G$445,3,0)</f>
        <v>SORDERA, ESTRÉS, HIPOACUSIA, CEFALA,IRRITABILIDAD</v>
      </c>
      <c r="K93" s="61"/>
      <c r="L93" s="84" t="str">
        <f>VLOOKUP(H93,[1]Hoja1!A$2:G$445,4,0)</f>
        <v>Inspecciones planeadas e inspecciones no planeadas, procedimientos de programas de seguridad y salud en el trabajo</v>
      </c>
      <c r="M93" s="84" t="str">
        <f>VLOOKUP(H93,[1]Hoja1!A$2:G$445,5,0)</f>
        <v>PVE RUIDO</v>
      </c>
      <c r="N93" s="61">
        <v>2</v>
      </c>
      <c r="O93" s="62">
        <v>2</v>
      </c>
      <c r="P93" s="62">
        <v>60</v>
      </c>
      <c r="Q93" s="55">
        <f t="shared" si="20"/>
        <v>4</v>
      </c>
      <c r="R93" s="55">
        <f t="shared" si="21"/>
        <v>240</v>
      </c>
      <c r="S93" s="63" t="str">
        <f t="shared" si="22"/>
        <v>B-4</v>
      </c>
      <c r="T93" s="64" t="str">
        <f t="shared" si="34"/>
        <v>II</v>
      </c>
      <c r="U93" s="65" t="str">
        <f t="shared" si="23"/>
        <v>No Aceptable o Aceptable Con Control Especifico</v>
      </c>
      <c r="V93" s="103"/>
      <c r="W93" s="84" t="str">
        <f>VLOOKUP(H93,[1]Hoja1!A$2:G$445,6,0)</f>
        <v>SORDERA</v>
      </c>
      <c r="X93" s="61"/>
      <c r="Y93" s="61"/>
      <c r="Z93" s="61"/>
      <c r="AA93" s="68"/>
      <c r="AB93" s="84" t="str">
        <f>VLOOKUP(H93,[1]Hoja1!A$2:G$445,7,0)</f>
        <v>USO DE EPP</v>
      </c>
      <c r="AC93" s="61" t="s">
        <v>1297</v>
      </c>
      <c r="AD93" s="94"/>
    </row>
    <row r="94" spans="1:30" ht="51" x14ac:dyDescent="0.25">
      <c r="A94" s="86"/>
      <c r="B94" s="86"/>
      <c r="C94" s="94"/>
      <c r="D94" s="97"/>
      <c r="E94" s="100"/>
      <c r="F94" s="100"/>
      <c r="G94" s="84" t="str">
        <f>VLOOKUP(H94,[1]Hoja1!A$1:G$445,2,0)</f>
        <v>GASES Y VAPORES</v>
      </c>
      <c r="H94" s="53" t="s">
        <v>250</v>
      </c>
      <c r="I94" s="53" t="s">
        <v>1381</v>
      </c>
      <c r="J94" s="84" t="str">
        <f>VLOOKUP(H94,[1]Hoja1!A$2:G$445,3,0)</f>
        <v xml:space="preserve"> LESIONES EN LA PIEL, IRRITACIÓN EN VÍAS  RESPIRATORIAS, MUERTE</v>
      </c>
      <c r="K94" s="61"/>
      <c r="L94" s="84" t="str">
        <f>VLOOKUP(H94,[1]Hoja1!A$2:G$445,4,0)</f>
        <v>Inspecciones planeadas e inspecciones no planeadas, procedimientos de programas de seguridad y salud en el trabajo</v>
      </c>
      <c r="M94" s="84" t="str">
        <f>VLOOKUP(H94,[1]Hoja1!A$2:G$445,5,0)</f>
        <v>EPP TAPABOCAS, CARETAS CON FILTROS</v>
      </c>
      <c r="N94" s="61">
        <v>2</v>
      </c>
      <c r="O94" s="62">
        <v>3</v>
      </c>
      <c r="P94" s="62">
        <v>25</v>
      </c>
      <c r="Q94" s="55">
        <f t="shared" si="20"/>
        <v>6</v>
      </c>
      <c r="R94" s="55">
        <f t="shared" si="21"/>
        <v>150</v>
      </c>
      <c r="S94" s="63" t="str">
        <f t="shared" si="22"/>
        <v>M-6</v>
      </c>
      <c r="T94" s="64" t="str">
        <f t="shared" si="34"/>
        <v>II</v>
      </c>
      <c r="U94" s="65" t="str">
        <f t="shared" si="23"/>
        <v>No Aceptable o Aceptable Con Control Especifico</v>
      </c>
      <c r="V94" s="103"/>
      <c r="W94" s="84" t="str">
        <f>VLOOKUP(H94,[1]Hoja1!A$2:G$445,6,0)</f>
        <v xml:space="preserve"> MUERTE</v>
      </c>
      <c r="X94" s="61"/>
      <c r="Y94" s="61"/>
      <c r="Z94" s="61"/>
      <c r="AA94" s="68"/>
      <c r="AB94" s="84" t="str">
        <f>VLOOKUP(H94,[1]Hoja1!A$2:G$445,7,0)</f>
        <v>USO Y MANEJO ADECUADO DE E.P.P.</v>
      </c>
      <c r="AC94" s="61"/>
      <c r="AD94" s="94"/>
    </row>
    <row r="95" spans="1:30" ht="51" x14ac:dyDescent="0.25">
      <c r="A95" s="86"/>
      <c r="B95" s="86"/>
      <c r="C95" s="94"/>
      <c r="D95" s="97"/>
      <c r="E95" s="100"/>
      <c r="F95" s="100"/>
      <c r="G95" s="84" t="str">
        <f>VLOOKUP(H95,[1]Hoja1!A$1:G$445,2,0)</f>
        <v>MATERIAL PARTICULADO</v>
      </c>
      <c r="H95" s="53" t="s">
        <v>269</v>
      </c>
      <c r="I95" s="53" t="s">
        <v>1381</v>
      </c>
      <c r="J95" s="84" t="str">
        <f>VLOOKUP(H95,[1]Hoja1!A$2:G$445,3,0)</f>
        <v>NEUMOCONIOSIS, BRONQUITIS, ASMA, SILICOSIS</v>
      </c>
      <c r="K95" s="61"/>
      <c r="L95" s="84" t="str">
        <f>VLOOKUP(H95,[1]Hoja1!A$2:G$445,4,0)</f>
        <v>Inspecciones planeadas e inspecciones no planeadas, procedimientos de programas de seguridad y salud en el trabajo</v>
      </c>
      <c r="M95" s="84" t="str">
        <f>VLOOKUP(H95,[1]Hoja1!A$2:G$445,5,0)</f>
        <v>EPP MASCARILLAS Y FILTROS</v>
      </c>
      <c r="N95" s="61">
        <v>2</v>
      </c>
      <c r="O95" s="62">
        <v>3</v>
      </c>
      <c r="P95" s="62">
        <v>25</v>
      </c>
      <c r="Q95" s="55">
        <f t="shared" si="20"/>
        <v>6</v>
      </c>
      <c r="R95" s="55">
        <f t="shared" si="21"/>
        <v>150</v>
      </c>
      <c r="S95" s="63" t="str">
        <f t="shared" si="22"/>
        <v>M-6</v>
      </c>
      <c r="T95" s="64" t="str">
        <f t="shared" si="34"/>
        <v>II</v>
      </c>
      <c r="U95" s="65" t="str">
        <f t="shared" si="23"/>
        <v>No Aceptable o Aceptable Con Control Especifico</v>
      </c>
      <c r="V95" s="103"/>
      <c r="W95" s="84" t="str">
        <f>VLOOKUP(H95,[1]Hoja1!A$2:G$445,6,0)</f>
        <v>NEUMOCONIOSIS</v>
      </c>
      <c r="X95" s="61"/>
      <c r="Y95" s="61"/>
      <c r="Z95" s="61"/>
      <c r="AA95" s="68"/>
      <c r="AB95" s="84" t="str">
        <f>VLOOKUP(H95,[1]Hoja1!A$2:G$445,7,0)</f>
        <v>USO Y MANEJO DE LOS EPP</v>
      </c>
      <c r="AC95" s="61" t="s">
        <v>1232</v>
      </c>
      <c r="AD95" s="94"/>
    </row>
    <row r="96" spans="1:30" ht="63.75" x14ac:dyDescent="0.25">
      <c r="A96" s="86"/>
      <c r="B96" s="86"/>
      <c r="C96" s="94"/>
      <c r="D96" s="97"/>
      <c r="E96" s="100"/>
      <c r="F96" s="100"/>
      <c r="G96" s="84" t="str">
        <f>VLOOKUP(H96,[1]Hoja1!A$1:G$445,2,0)</f>
        <v>NATURALEZA DE LA TAREA</v>
      </c>
      <c r="H96" s="53" t="s">
        <v>76</v>
      </c>
      <c r="I96" s="53" t="s">
        <v>1372</v>
      </c>
      <c r="J96" s="84" t="str">
        <f>VLOOKUP(H96,[1]Hoja1!A$2:G$445,3,0)</f>
        <v>ESTRÉS,  TRANSTORNOS DEL SUEÑO</v>
      </c>
      <c r="K96" s="61"/>
      <c r="L96" s="84" t="str">
        <f>VLOOKUP(H96,[1]Hoja1!A$2:G$445,4,0)</f>
        <v>N/A</v>
      </c>
      <c r="M96" s="84" t="str">
        <f>VLOOKUP(H96,[1]Hoja1!A$2:G$445,5,0)</f>
        <v>PVE PSICOSOCIAL</v>
      </c>
      <c r="N96" s="61">
        <v>2</v>
      </c>
      <c r="O96" s="62">
        <v>3</v>
      </c>
      <c r="P96" s="62">
        <v>10</v>
      </c>
      <c r="Q96" s="55">
        <f t="shared" si="20"/>
        <v>6</v>
      </c>
      <c r="R96" s="55">
        <f t="shared" si="21"/>
        <v>60</v>
      </c>
      <c r="S96" s="63" t="str">
        <f t="shared" si="22"/>
        <v>M-6</v>
      </c>
      <c r="T96" s="64" t="str">
        <f t="shared" si="34"/>
        <v>III</v>
      </c>
      <c r="U96" s="65" t="str">
        <f t="shared" si="23"/>
        <v>Mejorable</v>
      </c>
      <c r="V96" s="103"/>
      <c r="W96" s="84" t="str">
        <f>VLOOKUP(H96,[1]Hoja1!A$2:G$445,6,0)</f>
        <v>ESTRÉS</v>
      </c>
      <c r="X96" s="61"/>
      <c r="Y96" s="61"/>
      <c r="Z96" s="61"/>
      <c r="AA96" s="68"/>
      <c r="AB96" s="84" t="str">
        <f>VLOOKUP(H96,[1]Hoja1!A$2:G$445,7,0)</f>
        <v>N/A</v>
      </c>
      <c r="AC96" s="61" t="s">
        <v>1203</v>
      </c>
      <c r="AD96" s="94"/>
    </row>
    <row r="97" spans="1:30" ht="89.25" x14ac:dyDescent="0.25">
      <c r="A97" s="86"/>
      <c r="B97" s="86"/>
      <c r="C97" s="94"/>
      <c r="D97" s="97"/>
      <c r="E97" s="100"/>
      <c r="F97" s="100"/>
      <c r="G97" s="84" t="str">
        <f>VLOOKUP(H97,[1]Hoja1!A$1:G$445,2,0)</f>
        <v>Forzadas, Prolongadas</v>
      </c>
      <c r="H97" s="53" t="s">
        <v>40</v>
      </c>
      <c r="I97" s="53" t="s">
        <v>1373</v>
      </c>
      <c r="J97" s="84" t="str">
        <f>VLOOKUP(H97,[1]Hoja1!A$2:G$445,3,0)</f>
        <v xml:space="preserve">Lesiones osteomusculares, lesiones osteoarticulares
</v>
      </c>
      <c r="K97" s="61"/>
      <c r="L97" s="84" t="str">
        <f>VLOOKUP(H97,[1]Hoja1!A$2:G$445,4,0)</f>
        <v>Inspecciones planeadas e inspecciones no planeadas, procedimientos de programas de seguridad y salud en el trabajo</v>
      </c>
      <c r="M97" s="84" t="str">
        <f>VLOOKUP(H97,[1]Hoja1!A$2:G$445,5,0)</f>
        <v>PVE Biomecánico, programa pausas activas, exámenes periódicos, recomendaciones, control de posturas</v>
      </c>
      <c r="N97" s="61">
        <v>2</v>
      </c>
      <c r="O97" s="62">
        <v>3</v>
      </c>
      <c r="P97" s="62">
        <v>25</v>
      </c>
      <c r="Q97" s="55">
        <f t="shared" si="20"/>
        <v>6</v>
      </c>
      <c r="R97" s="55">
        <f t="shared" si="21"/>
        <v>150</v>
      </c>
      <c r="S97" s="63" t="str">
        <f t="shared" si="22"/>
        <v>M-6</v>
      </c>
      <c r="T97" s="64" t="str">
        <f t="shared" si="34"/>
        <v>II</v>
      </c>
      <c r="U97" s="65" t="str">
        <f t="shared" si="23"/>
        <v>No Aceptable o Aceptable Con Control Especifico</v>
      </c>
      <c r="V97" s="103"/>
      <c r="W97" s="84" t="str">
        <f>VLOOKUP(H97,[1]Hoja1!A$2:G$445,6,0)</f>
        <v>Enfermedades Osteomusculares</v>
      </c>
      <c r="X97" s="61"/>
      <c r="Y97" s="61"/>
      <c r="Z97" s="61"/>
      <c r="AA97" s="68"/>
      <c r="AB97" s="84" t="str">
        <f>VLOOKUP(H97,[1]Hoja1!A$2:G$445,7,0)</f>
        <v>Prevención en lesiones osteomusculares, líderes de pausas activas</v>
      </c>
      <c r="AC97" s="61" t="s">
        <v>1225</v>
      </c>
      <c r="AD97" s="94"/>
    </row>
    <row r="98" spans="1:30" ht="38.25" x14ac:dyDescent="0.25">
      <c r="A98" s="86"/>
      <c r="B98" s="86"/>
      <c r="C98" s="94"/>
      <c r="D98" s="97"/>
      <c r="E98" s="100"/>
      <c r="F98" s="100"/>
      <c r="G98" s="84" t="str">
        <f>VLOOKUP(H98,[1]Hoja1!A$1:G$445,2,0)</f>
        <v>Movimientos repetitivos, Miembros Superiores</v>
      </c>
      <c r="H98" s="53" t="s">
        <v>47</v>
      </c>
      <c r="I98" s="53" t="s">
        <v>1373</v>
      </c>
      <c r="J98" s="84" t="str">
        <f>VLOOKUP(H98,[1]Hoja1!A$2:G$445,3,0)</f>
        <v>Lesiones Musculoesqueléticas</v>
      </c>
      <c r="K98" s="61"/>
      <c r="L98" s="84" t="str">
        <f>VLOOKUP(H98,[1]Hoja1!A$2:G$445,4,0)</f>
        <v>N/A</v>
      </c>
      <c r="M98" s="84" t="str">
        <f>VLOOKUP(H98,[1]Hoja1!A$2:G$445,5,0)</f>
        <v>PVE BIomécanico, programa pausas activas, examenes periódicos, recomendaicones, control de posturas</v>
      </c>
      <c r="N98" s="61">
        <v>2</v>
      </c>
      <c r="O98" s="62">
        <v>2</v>
      </c>
      <c r="P98" s="62">
        <v>25</v>
      </c>
      <c r="Q98" s="55">
        <f t="shared" si="20"/>
        <v>4</v>
      </c>
      <c r="R98" s="55">
        <f t="shared" si="21"/>
        <v>100</v>
      </c>
      <c r="S98" s="63" t="str">
        <f t="shared" si="22"/>
        <v>B-4</v>
      </c>
      <c r="T98" s="64" t="str">
        <f t="shared" si="34"/>
        <v>III</v>
      </c>
      <c r="U98" s="65" t="str">
        <f t="shared" si="23"/>
        <v>Mejorable</v>
      </c>
      <c r="V98" s="103"/>
      <c r="W98" s="84" t="str">
        <f>VLOOKUP(H98,[1]Hoja1!A$2:G$445,6,0)</f>
        <v>Enfermedades musculoesqueleticas</v>
      </c>
      <c r="X98" s="61"/>
      <c r="Y98" s="61"/>
      <c r="Z98" s="61"/>
      <c r="AA98" s="68"/>
      <c r="AB98" s="84" t="str">
        <f>VLOOKUP(H98,[1]Hoja1!A$2:G$445,7,0)</f>
        <v>Prevención en lesiones osteomusculares, líderes de pausas activas</v>
      </c>
      <c r="AC98" s="61" t="s">
        <v>1233</v>
      </c>
      <c r="AD98" s="94"/>
    </row>
    <row r="99" spans="1:30" ht="51" x14ac:dyDescent="0.25">
      <c r="A99" s="86"/>
      <c r="B99" s="86"/>
      <c r="C99" s="94"/>
      <c r="D99" s="97"/>
      <c r="E99" s="100"/>
      <c r="F99" s="100"/>
      <c r="G99" s="84" t="str">
        <f>VLOOKUP(H99,[1]Hoja1!A$1:G$445,2,0)</f>
        <v>Atropellamiento, Envestir</v>
      </c>
      <c r="H99" s="53" t="s">
        <v>1187</v>
      </c>
      <c r="I99" s="53" t="s">
        <v>1374</v>
      </c>
      <c r="J99" s="84" t="str">
        <f>VLOOKUP(H99,[1]Hoja1!A$2:G$445,3,0)</f>
        <v>Lesiones, pérdidas materiales, muerte</v>
      </c>
      <c r="K99" s="61"/>
      <c r="L99" s="84" t="str">
        <f>VLOOKUP(H99,[1]Hoja1!A$2:G$445,4,0)</f>
        <v>Inspecciones planeadas e inspecciones no planeadas, procedimientos de programas de seguridad y salud en el trabajo</v>
      </c>
      <c r="M99" s="84" t="str">
        <f>VLOOKUP(H99,[1]Hoja1!A$2:G$445,5,0)</f>
        <v>Programa de seguridad vial, señalización</v>
      </c>
      <c r="N99" s="61">
        <v>2</v>
      </c>
      <c r="O99" s="62">
        <v>3</v>
      </c>
      <c r="P99" s="62">
        <v>60</v>
      </c>
      <c r="Q99" s="55">
        <f t="shared" si="20"/>
        <v>6</v>
      </c>
      <c r="R99" s="55">
        <f t="shared" si="21"/>
        <v>360</v>
      </c>
      <c r="S99" s="63" t="str">
        <f t="shared" si="22"/>
        <v>M-6</v>
      </c>
      <c r="T99" s="64" t="str">
        <f t="shared" si="34"/>
        <v>II</v>
      </c>
      <c r="U99" s="65" t="str">
        <f t="shared" si="23"/>
        <v>No Aceptable o Aceptable Con Control Especifico</v>
      </c>
      <c r="V99" s="103"/>
      <c r="W99" s="84" t="str">
        <f>VLOOKUP(H99,[1]Hoja1!A$2:G$445,6,0)</f>
        <v>Muerte</v>
      </c>
      <c r="X99" s="61"/>
      <c r="Y99" s="61"/>
      <c r="Z99" s="61"/>
      <c r="AA99" s="68"/>
      <c r="AB99" s="84" t="str">
        <f>VLOOKUP(H99,[1]Hoja1!A$2:G$445,7,0)</f>
        <v>Seguridad vial y manejo defensivo, aseguramiento de áreas de trabajo</v>
      </c>
      <c r="AC99" s="61" t="s">
        <v>1205</v>
      </c>
      <c r="AD99" s="94"/>
    </row>
    <row r="100" spans="1:30" ht="51" x14ac:dyDescent="0.25">
      <c r="A100" s="86"/>
      <c r="B100" s="86"/>
      <c r="C100" s="94"/>
      <c r="D100" s="97"/>
      <c r="E100" s="100"/>
      <c r="F100" s="100"/>
      <c r="G100" s="84" t="str">
        <f>VLOOKUP(H100,[1]Hoja1!A$1:G$445,2,0)</f>
        <v>Maquinaria y equipo</v>
      </c>
      <c r="H100" s="53" t="s">
        <v>612</v>
      </c>
      <c r="I100" s="53" t="s">
        <v>1374</v>
      </c>
      <c r="J100" s="84" t="str">
        <f>VLOOKUP(H100,[1]Hoja1!A$2:G$445,3,0)</f>
        <v>Atrapamiento, amputación, aplastamiento, fractura, muerte</v>
      </c>
      <c r="K100" s="61"/>
      <c r="L100" s="84" t="str">
        <f>VLOOKUP(H100,[1]Hoja1!A$2:G$445,4,0)</f>
        <v>Inspecciones planeadas e inspecciones no planeadas, procedimientos de programas de seguridad y salud en el trabajo</v>
      </c>
      <c r="M100" s="84" t="str">
        <f>VLOOKUP(H100,[1]Hoja1!A$2:G$445,5,0)</f>
        <v>E.P.P.</v>
      </c>
      <c r="N100" s="61">
        <v>2</v>
      </c>
      <c r="O100" s="62">
        <v>2</v>
      </c>
      <c r="P100" s="62">
        <v>25</v>
      </c>
      <c r="Q100" s="55">
        <f t="shared" si="20"/>
        <v>4</v>
      </c>
      <c r="R100" s="55">
        <f t="shared" si="21"/>
        <v>100</v>
      </c>
      <c r="S100" s="63" t="str">
        <f t="shared" si="22"/>
        <v>B-4</v>
      </c>
      <c r="T100" s="64" t="str">
        <f t="shared" si="34"/>
        <v>III</v>
      </c>
      <c r="U100" s="65" t="str">
        <f t="shared" si="23"/>
        <v>Mejorable</v>
      </c>
      <c r="V100" s="103"/>
      <c r="W100" s="84" t="str">
        <f>VLOOKUP(H100,[1]Hoja1!A$2:G$445,6,0)</f>
        <v>Aplastamiento</v>
      </c>
      <c r="X100" s="61"/>
      <c r="Y100" s="61"/>
      <c r="Z100" s="61"/>
      <c r="AA100" s="68"/>
      <c r="AB100" s="84" t="str">
        <f>VLOOKUP(H100,[1]Hoja1!A$2:G$445,7,0)</f>
        <v>Uso y manejo adecuado de E.P.P., uso y manejo adecuado de herramientas amnuales y/o máquinas y equipos</v>
      </c>
      <c r="AC100" s="61" t="s">
        <v>1299</v>
      </c>
      <c r="AD100" s="94"/>
    </row>
    <row r="101" spans="1:30" ht="63.75" x14ac:dyDescent="0.25">
      <c r="A101" s="86"/>
      <c r="B101" s="86"/>
      <c r="C101" s="94"/>
      <c r="D101" s="97"/>
      <c r="E101" s="100"/>
      <c r="F101" s="100"/>
      <c r="G101" s="84" t="str">
        <f>VLOOKUP(H101,[1]Hoja1!A$1:G$445,2,0)</f>
        <v>Atraco, golpiza, atentados y secuestrados</v>
      </c>
      <c r="H101" s="53" t="s">
        <v>57</v>
      </c>
      <c r="I101" s="53" t="s">
        <v>1374</v>
      </c>
      <c r="J101" s="84" t="str">
        <f>VLOOKUP(H101,[1]Hoja1!A$2:G$445,3,0)</f>
        <v>Estrés, golpes, Secuestros</v>
      </c>
      <c r="K101" s="61"/>
      <c r="L101" s="84" t="str">
        <f>VLOOKUP(H101,[1]Hoja1!A$2:G$445,4,0)</f>
        <v>Inspecciones planeadas e inspecciones no planeadas, procedimientos de programas de seguridad y salud en el trabajo</v>
      </c>
      <c r="M101" s="84" t="str">
        <f>VLOOKUP(H101,[1]Hoja1!A$2:G$445,5,0)</f>
        <v xml:space="preserve">Uniformes Corporativos, Caquetas corporativas, Carnetización
</v>
      </c>
      <c r="N101" s="61">
        <v>2</v>
      </c>
      <c r="O101" s="62">
        <v>3</v>
      </c>
      <c r="P101" s="62">
        <v>60</v>
      </c>
      <c r="Q101" s="55">
        <f t="shared" si="20"/>
        <v>6</v>
      </c>
      <c r="R101" s="55">
        <f t="shared" si="21"/>
        <v>360</v>
      </c>
      <c r="S101" s="63" t="str">
        <f t="shared" si="22"/>
        <v>M-6</v>
      </c>
      <c r="T101" s="64" t="str">
        <f t="shared" si="34"/>
        <v>II</v>
      </c>
      <c r="U101" s="65" t="str">
        <f t="shared" si="23"/>
        <v>No Aceptable o Aceptable Con Control Especifico</v>
      </c>
      <c r="V101" s="103"/>
      <c r="W101" s="84" t="str">
        <f>VLOOKUP(H101,[1]Hoja1!A$2:G$445,6,0)</f>
        <v>Secuestros</v>
      </c>
      <c r="X101" s="61"/>
      <c r="Y101" s="61"/>
      <c r="Z101" s="61"/>
      <c r="AA101" s="68"/>
      <c r="AB101" s="84" t="str">
        <f>VLOOKUP(H101,[1]Hoja1!A$2:G$445,7,0)</f>
        <v>N/A</v>
      </c>
      <c r="AC101" s="61" t="s">
        <v>1207</v>
      </c>
      <c r="AD101" s="94"/>
    </row>
    <row r="102" spans="1:30" ht="51.75" thickBot="1" x14ac:dyDescent="0.3">
      <c r="A102" s="86"/>
      <c r="B102" s="86"/>
      <c r="C102" s="94"/>
      <c r="D102" s="97"/>
      <c r="E102" s="100"/>
      <c r="F102" s="100"/>
      <c r="G102" s="84" t="str">
        <f>VLOOKUP(H102,[1]Hoja1!A$1:G$445,2,0)</f>
        <v>SISMOS, INCENDIOS, INUNDACIONES, TERREMOTOS, VENDAVALES, DERRUMBE</v>
      </c>
      <c r="H102" s="53" t="s">
        <v>62</v>
      </c>
      <c r="I102" s="53" t="s">
        <v>1375</v>
      </c>
      <c r="J102" s="84" t="str">
        <f>VLOOKUP(H102,[1]Hoja1!A$2:G$445,3,0)</f>
        <v>SISMOS, INCENDIOS, INUNDACIONES, TERREMOTOS, VENDAVALES</v>
      </c>
      <c r="K102" s="61"/>
      <c r="L102" s="84" t="str">
        <f>VLOOKUP(H102,[1]Hoja1!A$2:G$445,4,0)</f>
        <v>Inspecciones planeadas e inspecciones no planeadas, procedimientos de programas de seguridad y salud en el trabajo</v>
      </c>
      <c r="M102" s="84" t="str">
        <f>VLOOKUP(H102,[1]Hoja1!A$2:G$445,5,0)</f>
        <v>BRIGADAS DE EMERGENCIAS</v>
      </c>
      <c r="N102" s="61">
        <v>2</v>
      </c>
      <c r="O102" s="62">
        <v>1</v>
      </c>
      <c r="P102" s="62">
        <v>100</v>
      </c>
      <c r="Q102" s="55">
        <f t="shared" si="20"/>
        <v>2</v>
      </c>
      <c r="R102" s="55">
        <f t="shared" si="21"/>
        <v>200</v>
      </c>
      <c r="S102" s="63" t="str">
        <f t="shared" si="22"/>
        <v>B-2</v>
      </c>
      <c r="T102" s="64" t="str">
        <f t="shared" si="34"/>
        <v>II</v>
      </c>
      <c r="U102" s="65" t="str">
        <f t="shared" si="23"/>
        <v>No Aceptable o Aceptable Con Control Especifico</v>
      </c>
      <c r="V102" s="104"/>
      <c r="W102" s="84" t="str">
        <f>VLOOKUP(H102,[1]Hoja1!A$2:G$445,6,0)</f>
        <v>MUERTE</v>
      </c>
      <c r="X102" s="61"/>
      <c r="Y102" s="61"/>
      <c r="Z102" s="61"/>
      <c r="AA102" s="68"/>
      <c r="AB102" s="84" t="str">
        <f>VLOOKUP(H102,[1]Hoja1!A$2:G$445,7,0)</f>
        <v>ENTRENAMIENTO DE LA BRIGADA; DIVULGACIÓN DE PLAN DE EMERGENCIA</v>
      </c>
      <c r="AC102" s="61" t="s">
        <v>1209</v>
      </c>
      <c r="AD102" s="106"/>
    </row>
    <row r="103" spans="1:30" ht="51" x14ac:dyDescent="0.25">
      <c r="A103" s="86"/>
      <c r="B103" s="86"/>
      <c r="C103" s="107" t="s">
        <v>1274</v>
      </c>
      <c r="D103" s="109" t="s">
        <v>1275</v>
      </c>
      <c r="E103" s="112" t="s">
        <v>1030</v>
      </c>
      <c r="F103" s="112" t="s">
        <v>1199</v>
      </c>
      <c r="G103" s="82" t="str">
        <f>VLOOKUP(H103,[1]Hoja1!A$1:G$445,2,0)</f>
        <v>Bacteria</v>
      </c>
      <c r="H103" s="22" t="s">
        <v>108</v>
      </c>
      <c r="I103" s="22" t="s">
        <v>1370</v>
      </c>
      <c r="J103" s="82" t="str">
        <f>VLOOKUP(H103,[1]Hoja1!A$2:G$445,3,0)</f>
        <v>Infecciones producidas por Bacterianas</v>
      </c>
      <c r="K103" s="16"/>
      <c r="L103" s="82" t="str">
        <f>VLOOKUP(H103,[1]Hoja1!A$2:G$445,4,0)</f>
        <v>Inspecciones planeadas e inspecciones no planeadas, procedimientos de programas de seguridad y salud en el trabajo</v>
      </c>
      <c r="M103" s="82" t="str">
        <f>VLOOKUP(H103,[1]Hoja1!A$2:G$445,5,0)</f>
        <v>Programa de vacunación, bota pantalon, overol, guantes, tapabocas, mascarillas con filtos</v>
      </c>
      <c r="N103" s="81">
        <v>2</v>
      </c>
      <c r="O103" s="24">
        <v>3</v>
      </c>
      <c r="P103" s="24">
        <v>10</v>
      </c>
      <c r="Q103" s="24">
        <f t="shared" si="20"/>
        <v>6</v>
      </c>
      <c r="R103" s="24">
        <f t="shared" si="21"/>
        <v>60</v>
      </c>
      <c r="S103" s="29" t="str">
        <f t="shared" si="22"/>
        <v>M-6</v>
      </c>
      <c r="T103" s="69" t="str">
        <f t="shared" si="34"/>
        <v>III</v>
      </c>
      <c r="U103" s="70" t="str">
        <f t="shared" si="23"/>
        <v>Mejorable</v>
      </c>
      <c r="V103" s="88">
        <v>1</v>
      </c>
      <c r="W103" s="82" t="str">
        <f>VLOOKUP(H103,[1]Hoja1!A$2:G$445,6,0)</f>
        <v xml:space="preserve">Enfermedades Infectocontagiosas
</v>
      </c>
      <c r="X103" s="16"/>
      <c r="Y103" s="16"/>
      <c r="Z103" s="16"/>
      <c r="AA103" s="15"/>
      <c r="AB103" s="82" t="str">
        <f>VLOOKUP(H103,[1]Hoja1!A$2:G$445,7,0)</f>
        <v xml:space="preserve">Riesgo Biológico, Autocuidado y/o Uso y manejo adecuado de E.P.P.
</v>
      </c>
      <c r="AC103" s="158" t="s">
        <v>1258</v>
      </c>
      <c r="AD103" s="107" t="s">
        <v>1201</v>
      </c>
    </row>
    <row r="104" spans="1:30" ht="51" x14ac:dyDescent="0.25">
      <c r="A104" s="86"/>
      <c r="B104" s="86"/>
      <c r="C104" s="91"/>
      <c r="D104" s="110"/>
      <c r="E104" s="113"/>
      <c r="F104" s="113"/>
      <c r="G104" s="82" t="str">
        <f>VLOOKUP(H104,[1]Hoja1!A$1:G$445,2,0)</f>
        <v>Hongos</v>
      </c>
      <c r="H104" s="22" t="s">
        <v>117</v>
      </c>
      <c r="I104" s="22" t="s">
        <v>1370</v>
      </c>
      <c r="J104" s="82" t="str">
        <f>VLOOKUP(H104,[1]Hoja1!A$2:G$445,3,0)</f>
        <v>Micosis</v>
      </c>
      <c r="K104" s="16"/>
      <c r="L104" s="82" t="str">
        <f>VLOOKUP(H104,[1]Hoja1!A$2:G$445,4,0)</f>
        <v>Inspecciones planeadas e inspecciones no planeadas, procedimientos de programas de seguridad y salud en el trabajo</v>
      </c>
      <c r="M104" s="82" t="str">
        <f>VLOOKUP(H104,[1]Hoja1!A$2:G$445,5,0)</f>
        <v>Programa de vacunación, éxamenes periódicos</v>
      </c>
      <c r="N104" s="16">
        <v>2</v>
      </c>
      <c r="O104" s="17">
        <v>3</v>
      </c>
      <c r="P104" s="17">
        <v>10</v>
      </c>
      <c r="Q104" s="24">
        <f t="shared" si="20"/>
        <v>6</v>
      </c>
      <c r="R104" s="24">
        <f t="shared" si="21"/>
        <v>60</v>
      </c>
      <c r="S104" s="29" t="str">
        <f t="shared" si="22"/>
        <v>M-6</v>
      </c>
      <c r="T104" s="69" t="str">
        <f t="shared" si="34"/>
        <v>III</v>
      </c>
      <c r="U104" s="70" t="str">
        <f t="shared" si="23"/>
        <v>Mejorable</v>
      </c>
      <c r="V104" s="115"/>
      <c r="W104" s="82" t="str">
        <f>VLOOKUP(H104,[1]Hoja1!A$2:G$445,6,0)</f>
        <v>Micosis</v>
      </c>
      <c r="X104" s="16"/>
      <c r="Y104" s="16"/>
      <c r="Z104" s="16"/>
      <c r="AA104" s="15"/>
      <c r="AB104" s="82" t="str">
        <f>VLOOKUP(H104,[1]Hoja1!A$2:G$445,7,0)</f>
        <v xml:space="preserve">Riesgo Biológico, Autocuidado y/o Uso y manejo adecuado de E.P.P.
</v>
      </c>
      <c r="AC104" s="115"/>
      <c r="AD104" s="91"/>
    </row>
    <row r="105" spans="1:30" ht="51" x14ac:dyDescent="0.25">
      <c r="A105" s="86"/>
      <c r="B105" s="86"/>
      <c r="C105" s="91"/>
      <c r="D105" s="110"/>
      <c r="E105" s="113"/>
      <c r="F105" s="113"/>
      <c r="G105" s="82" t="str">
        <f>VLOOKUP(H105,[1]Hoja1!A$1:G$445,2,0)</f>
        <v>Virus</v>
      </c>
      <c r="H105" s="22" t="s">
        <v>120</v>
      </c>
      <c r="I105" s="22" t="s">
        <v>1370</v>
      </c>
      <c r="J105" s="82" t="str">
        <f>VLOOKUP(H105,[1]Hoja1!A$2:G$445,3,0)</f>
        <v>Infecciones Virales</v>
      </c>
      <c r="K105" s="16"/>
      <c r="L105" s="82" t="str">
        <f>VLOOKUP(H105,[1]Hoja1!A$2:G$445,4,0)</f>
        <v>Inspecciones planeadas e inspecciones no planeadas, procedimientos de programas de seguridad y salud en el trabajo</v>
      </c>
      <c r="M105" s="82" t="str">
        <f>VLOOKUP(H105,[1]Hoja1!A$2:G$445,5,0)</f>
        <v>Programa de vacunación, bota pantalon, overol, guantes, tapabocas, mascarillas con filtos</v>
      </c>
      <c r="N105" s="16">
        <v>2</v>
      </c>
      <c r="O105" s="17">
        <v>3</v>
      </c>
      <c r="P105" s="17">
        <v>10</v>
      </c>
      <c r="Q105" s="24">
        <f t="shared" si="20"/>
        <v>6</v>
      </c>
      <c r="R105" s="24">
        <f t="shared" si="21"/>
        <v>60</v>
      </c>
      <c r="S105" s="29" t="str">
        <f t="shared" si="22"/>
        <v>M-6</v>
      </c>
      <c r="T105" s="69" t="str">
        <f t="shared" si="34"/>
        <v>III</v>
      </c>
      <c r="U105" s="70" t="str">
        <f t="shared" si="23"/>
        <v>Mejorable</v>
      </c>
      <c r="V105" s="115"/>
      <c r="W105" s="82" t="str">
        <f>VLOOKUP(H105,[1]Hoja1!A$2:G$445,6,0)</f>
        <v xml:space="preserve">Enfermedades Infectocontagiosas
</v>
      </c>
      <c r="X105" s="16"/>
      <c r="Y105" s="16"/>
      <c r="Z105" s="16"/>
      <c r="AA105" s="15"/>
      <c r="AB105" s="82" t="str">
        <f>VLOOKUP(H105,[1]Hoja1!A$2:G$445,7,0)</f>
        <v xml:space="preserve">Riesgo Biológico, Autocuidado y/o Uso y manejo adecuado de E.P.P.
</v>
      </c>
      <c r="AC105" s="89"/>
      <c r="AD105" s="91"/>
    </row>
    <row r="106" spans="1:30" ht="51" x14ac:dyDescent="0.25">
      <c r="A106" s="86"/>
      <c r="B106" s="86"/>
      <c r="C106" s="91"/>
      <c r="D106" s="110"/>
      <c r="E106" s="113"/>
      <c r="F106" s="113"/>
      <c r="G106" s="82" t="str">
        <f>VLOOKUP(H106,[1]Hoja1!A$1:G$445,2,0)</f>
        <v>INFRAROJA, ULTRAVIOLETA, VISIBLE, RADIOFRECUENCIA, MICROONDAS, LASER</v>
      </c>
      <c r="H106" s="22" t="s">
        <v>67</v>
      </c>
      <c r="I106" s="22" t="s">
        <v>1371</v>
      </c>
      <c r="J106" s="82" t="str">
        <f>VLOOKUP(H106,[1]Hoja1!A$2:G$445,3,0)</f>
        <v>CÁNCER, LESIONES DÉRMICAS Y OCULARES</v>
      </c>
      <c r="K106" s="16"/>
      <c r="L106" s="82" t="str">
        <f>VLOOKUP(H106,[1]Hoja1!A$2:G$445,4,0)</f>
        <v>Inspecciones planeadas e inspecciones no planeadas, procedimientos de programas de seguridad y salud en el trabajo</v>
      </c>
      <c r="M106" s="82" t="str">
        <f>VLOOKUP(H106,[1]Hoja1!A$2:G$445,5,0)</f>
        <v>PROGRAMA BLOQUEADOR SOLAR</v>
      </c>
      <c r="N106" s="16">
        <v>2</v>
      </c>
      <c r="O106" s="17">
        <v>3</v>
      </c>
      <c r="P106" s="17">
        <v>10</v>
      </c>
      <c r="Q106" s="24">
        <f t="shared" si="20"/>
        <v>6</v>
      </c>
      <c r="R106" s="24">
        <f t="shared" si="21"/>
        <v>60</v>
      </c>
      <c r="S106" s="29" t="str">
        <f t="shared" si="22"/>
        <v>M-6</v>
      </c>
      <c r="T106" s="69" t="str">
        <f t="shared" si="34"/>
        <v>III</v>
      </c>
      <c r="U106" s="70" t="str">
        <f t="shared" si="23"/>
        <v>Mejorable</v>
      </c>
      <c r="V106" s="115"/>
      <c r="W106" s="82" t="str">
        <f>VLOOKUP(H106,[1]Hoja1!A$2:G$445,6,0)</f>
        <v>CÁNCER</v>
      </c>
      <c r="X106" s="16"/>
      <c r="Y106" s="16"/>
      <c r="Z106" s="16"/>
      <c r="AA106" s="15"/>
      <c r="AB106" s="82" t="str">
        <f>VLOOKUP(H106,[1]Hoja1!A$2:G$445,7,0)</f>
        <v>N/A</v>
      </c>
      <c r="AC106" s="16" t="s">
        <v>1202</v>
      </c>
      <c r="AD106" s="91"/>
    </row>
    <row r="107" spans="1:30" ht="51" x14ac:dyDescent="0.25">
      <c r="A107" s="86"/>
      <c r="B107" s="86"/>
      <c r="C107" s="91"/>
      <c r="D107" s="110"/>
      <c r="E107" s="113"/>
      <c r="F107" s="113"/>
      <c r="G107" s="82" t="str">
        <f>VLOOKUP(H107,[1]Hoja1!A$1:G$445,2,0)</f>
        <v>GASES Y VAPORES</v>
      </c>
      <c r="H107" s="22" t="s">
        <v>250</v>
      </c>
      <c r="I107" s="22" t="s">
        <v>1381</v>
      </c>
      <c r="J107" s="82" t="str">
        <f>VLOOKUP(H107,[1]Hoja1!A$2:G$445,3,0)</f>
        <v xml:space="preserve"> LESIONES EN LA PIEL, IRRITACIÓN EN VÍAS  RESPIRATORIAS, MUERTE</v>
      </c>
      <c r="K107" s="16"/>
      <c r="L107" s="82" t="str">
        <f>VLOOKUP(H107,[1]Hoja1!A$2:G$445,4,0)</f>
        <v>Inspecciones planeadas e inspecciones no planeadas, procedimientos de programas de seguridad y salud en el trabajo</v>
      </c>
      <c r="M107" s="82" t="str">
        <f>VLOOKUP(H107,[1]Hoja1!A$2:G$445,5,0)</f>
        <v>EPP TAPABOCAS, CARETAS CON FILTROS</v>
      </c>
      <c r="N107" s="16">
        <v>2</v>
      </c>
      <c r="O107" s="17">
        <v>3</v>
      </c>
      <c r="P107" s="17">
        <v>25</v>
      </c>
      <c r="Q107" s="24">
        <f t="shared" si="20"/>
        <v>6</v>
      </c>
      <c r="R107" s="24">
        <f t="shared" si="21"/>
        <v>150</v>
      </c>
      <c r="S107" s="29" t="str">
        <f t="shared" si="22"/>
        <v>M-6</v>
      </c>
      <c r="T107" s="69" t="str">
        <f t="shared" si="34"/>
        <v>II</v>
      </c>
      <c r="U107" s="70" t="str">
        <f t="shared" si="23"/>
        <v>No Aceptable o Aceptable Con Control Especifico</v>
      </c>
      <c r="V107" s="115"/>
      <c r="W107" s="82" t="str">
        <f>VLOOKUP(H107,[1]Hoja1!A$2:G$445,6,0)</f>
        <v xml:space="preserve"> MUERTE</v>
      </c>
      <c r="X107" s="16"/>
      <c r="Y107" s="16"/>
      <c r="Z107" s="16"/>
      <c r="AA107" s="15"/>
      <c r="AB107" s="82" t="str">
        <f>VLOOKUP(H107,[1]Hoja1!A$2:G$445,7,0)</f>
        <v>USO Y MANEJO ADECUADO DE E.P.P.</v>
      </c>
      <c r="AC107" s="16"/>
      <c r="AD107" s="91"/>
    </row>
    <row r="108" spans="1:30" ht="33" customHeight="1" x14ac:dyDescent="0.25">
      <c r="A108" s="86"/>
      <c r="B108" s="86"/>
      <c r="C108" s="91"/>
      <c r="D108" s="110"/>
      <c r="E108" s="113"/>
      <c r="F108" s="113"/>
      <c r="G108" s="82" t="str">
        <f>VLOOKUP(H108,[1]Hoja1!A$1:G$445,2,0)</f>
        <v>CONCENTRACIÓN EN ACTIVIDADES DE ALTO DESEMPEÑO MENTAL</v>
      </c>
      <c r="H108" s="22" t="s">
        <v>72</v>
      </c>
      <c r="I108" s="22" t="s">
        <v>1372</v>
      </c>
      <c r="J108" s="82" t="str">
        <f>VLOOKUP(H108,[1]Hoja1!A$2:G$445,3,0)</f>
        <v>ESTRÉS, CEFALEA, IRRITABILIDAD</v>
      </c>
      <c r="K108" s="16"/>
      <c r="L108" s="82" t="str">
        <f>VLOOKUP(H108,[1]Hoja1!A$2:G$445,4,0)</f>
        <v>N/A</v>
      </c>
      <c r="M108" s="82" t="str">
        <f>VLOOKUP(H108,[1]Hoja1!A$2:G$445,5,0)</f>
        <v>PVE PSICOSOCIAL</v>
      </c>
      <c r="N108" s="16">
        <v>2</v>
      </c>
      <c r="O108" s="17">
        <v>2</v>
      </c>
      <c r="P108" s="17">
        <v>10</v>
      </c>
      <c r="Q108" s="24">
        <f t="shared" si="20"/>
        <v>4</v>
      </c>
      <c r="R108" s="24">
        <f t="shared" si="21"/>
        <v>40</v>
      </c>
      <c r="S108" s="29" t="str">
        <f t="shared" si="22"/>
        <v>B-4</v>
      </c>
      <c r="T108" s="69" t="str">
        <f t="shared" si="34"/>
        <v>III</v>
      </c>
      <c r="U108" s="70" t="str">
        <f t="shared" si="23"/>
        <v>Mejorable</v>
      </c>
      <c r="V108" s="115"/>
      <c r="W108" s="82" t="str">
        <f>VLOOKUP(H108,[1]Hoja1!A$2:G$445,6,0)</f>
        <v>ESTRÉS</v>
      </c>
      <c r="X108" s="16"/>
      <c r="Y108" s="16"/>
      <c r="Z108" s="16"/>
      <c r="AA108" s="15"/>
      <c r="AB108" s="82" t="str">
        <f>VLOOKUP(H108,[1]Hoja1!A$2:G$445,7,0)</f>
        <v>N/A</v>
      </c>
      <c r="AC108" s="88" t="s">
        <v>1203</v>
      </c>
      <c r="AD108" s="91"/>
    </row>
    <row r="109" spans="1:30" ht="33" customHeight="1" x14ac:dyDescent="0.25">
      <c r="A109" s="86"/>
      <c r="B109" s="86"/>
      <c r="C109" s="91"/>
      <c r="D109" s="110"/>
      <c r="E109" s="113"/>
      <c r="F109" s="113"/>
      <c r="G109" s="82" t="str">
        <f>VLOOKUP(H109,[1]Hoja1!A$1:G$445,2,0)</f>
        <v>NATURALEZA DE LA TAREA</v>
      </c>
      <c r="H109" s="22" t="s">
        <v>76</v>
      </c>
      <c r="I109" s="22" t="s">
        <v>1372</v>
      </c>
      <c r="J109" s="82" t="str">
        <f>VLOOKUP(H109,[1]Hoja1!A$2:G$445,3,0)</f>
        <v>ESTRÉS,  TRANSTORNOS DEL SUEÑO</v>
      </c>
      <c r="K109" s="16"/>
      <c r="L109" s="82" t="str">
        <f>VLOOKUP(H109,[1]Hoja1!A$2:G$445,4,0)</f>
        <v>N/A</v>
      </c>
      <c r="M109" s="82" t="str">
        <f>VLOOKUP(H109,[1]Hoja1!A$2:G$445,5,0)</f>
        <v>PVE PSICOSOCIAL</v>
      </c>
      <c r="N109" s="16">
        <v>2</v>
      </c>
      <c r="O109" s="17">
        <v>2</v>
      </c>
      <c r="P109" s="17">
        <v>10</v>
      </c>
      <c r="Q109" s="24">
        <f t="shared" si="20"/>
        <v>4</v>
      </c>
      <c r="R109" s="24">
        <f t="shared" si="21"/>
        <v>40</v>
      </c>
      <c r="S109" s="29" t="str">
        <f t="shared" si="22"/>
        <v>B-4</v>
      </c>
      <c r="T109" s="69" t="str">
        <f t="shared" si="34"/>
        <v>III</v>
      </c>
      <c r="U109" s="70" t="str">
        <f t="shared" si="23"/>
        <v>Mejorable</v>
      </c>
      <c r="V109" s="115"/>
      <c r="W109" s="82" t="str">
        <f>VLOOKUP(H109,[1]Hoja1!A$2:G$445,6,0)</f>
        <v>ESTRÉS</v>
      </c>
      <c r="X109" s="16"/>
      <c r="Y109" s="16"/>
      <c r="Z109" s="16"/>
      <c r="AA109" s="15"/>
      <c r="AB109" s="82" t="str">
        <f>VLOOKUP(H109,[1]Hoja1!A$2:G$445,7,0)</f>
        <v>N/A</v>
      </c>
      <c r="AC109" s="89"/>
      <c r="AD109" s="91"/>
    </row>
    <row r="110" spans="1:30" ht="89.25" x14ac:dyDescent="0.25">
      <c r="A110" s="86"/>
      <c r="B110" s="86"/>
      <c r="C110" s="91"/>
      <c r="D110" s="110"/>
      <c r="E110" s="113"/>
      <c r="F110" s="113"/>
      <c r="G110" s="82" t="str">
        <f>VLOOKUP(H110,[1]Hoja1!A$1:G$445,2,0)</f>
        <v>Forzadas, Prolongadas</v>
      </c>
      <c r="H110" s="22" t="s">
        <v>40</v>
      </c>
      <c r="I110" s="22" t="s">
        <v>1373</v>
      </c>
      <c r="J110" s="82" t="str">
        <f>VLOOKUP(H110,[1]Hoja1!A$2:G$445,3,0)</f>
        <v xml:space="preserve">Lesiones osteomusculares, lesiones osteoarticulares
</v>
      </c>
      <c r="K110" s="16"/>
      <c r="L110" s="82" t="str">
        <f>VLOOKUP(H110,[1]Hoja1!A$2:G$445,4,0)</f>
        <v>Inspecciones planeadas e inspecciones no planeadas, procedimientos de programas de seguridad y salud en el trabajo</v>
      </c>
      <c r="M110" s="82" t="str">
        <f>VLOOKUP(H110,[1]Hoja1!A$2:G$445,5,0)</f>
        <v>PVE Biomecánico, programa pausas activas, exámenes periódicos, recomendaciones, control de posturas</v>
      </c>
      <c r="N110" s="16">
        <v>2</v>
      </c>
      <c r="O110" s="17">
        <v>3</v>
      </c>
      <c r="P110" s="17">
        <v>25</v>
      </c>
      <c r="Q110" s="24">
        <f t="shared" si="20"/>
        <v>6</v>
      </c>
      <c r="R110" s="24">
        <f t="shared" si="21"/>
        <v>150</v>
      </c>
      <c r="S110" s="29" t="str">
        <f t="shared" si="22"/>
        <v>M-6</v>
      </c>
      <c r="T110" s="69" t="str">
        <f t="shared" si="34"/>
        <v>II</v>
      </c>
      <c r="U110" s="70" t="str">
        <f t="shared" si="23"/>
        <v>No Aceptable o Aceptable Con Control Especifico</v>
      </c>
      <c r="V110" s="115"/>
      <c r="W110" s="82" t="str">
        <f>VLOOKUP(H110,[1]Hoja1!A$2:G$445,6,0)</f>
        <v>Enfermedades Osteomusculares</v>
      </c>
      <c r="X110" s="16"/>
      <c r="Y110" s="16"/>
      <c r="Z110" s="16"/>
      <c r="AA110" s="15"/>
      <c r="AB110" s="82" t="str">
        <f>VLOOKUP(H110,[1]Hoja1!A$2:G$445,7,0)</f>
        <v>Prevención en lesiones osteomusculares, líderes de pausas activas</v>
      </c>
      <c r="AC110" s="16" t="s">
        <v>1225</v>
      </c>
      <c r="AD110" s="91"/>
    </row>
    <row r="111" spans="1:30" ht="44.25" customHeight="1" x14ac:dyDescent="0.25">
      <c r="A111" s="86"/>
      <c r="B111" s="86"/>
      <c r="C111" s="91"/>
      <c r="D111" s="110"/>
      <c r="E111" s="113"/>
      <c r="F111" s="113"/>
      <c r="G111" s="82" t="str">
        <f>VLOOKUP(H111,[1]Hoja1!A$1:G$445,2,0)</f>
        <v>Movimientos repetitivos, Miembros Superiores</v>
      </c>
      <c r="H111" s="22" t="s">
        <v>47</v>
      </c>
      <c r="I111" s="22" t="s">
        <v>1373</v>
      </c>
      <c r="J111" s="82" t="str">
        <f>VLOOKUP(H111,[1]Hoja1!A$2:G$445,3,0)</f>
        <v>Lesiones Musculoesqueléticas</v>
      </c>
      <c r="K111" s="16"/>
      <c r="L111" s="82" t="str">
        <f>VLOOKUP(H111,[1]Hoja1!A$2:G$445,4,0)</f>
        <v>N/A</v>
      </c>
      <c r="M111" s="82" t="str">
        <f>VLOOKUP(H111,[1]Hoja1!A$2:G$445,5,0)</f>
        <v>PVE BIomécanico, programa pausas activas, examenes periódicos, recomendaicones, control de posturas</v>
      </c>
      <c r="N111" s="16">
        <v>2</v>
      </c>
      <c r="O111" s="17">
        <v>2</v>
      </c>
      <c r="P111" s="17">
        <v>25</v>
      </c>
      <c r="Q111" s="24">
        <f t="shared" si="20"/>
        <v>4</v>
      </c>
      <c r="R111" s="24">
        <f t="shared" si="21"/>
        <v>100</v>
      </c>
      <c r="S111" s="29" t="str">
        <f t="shared" si="22"/>
        <v>B-4</v>
      </c>
      <c r="T111" s="69" t="str">
        <f t="shared" si="34"/>
        <v>III</v>
      </c>
      <c r="U111" s="70" t="str">
        <f t="shared" si="23"/>
        <v>Mejorable</v>
      </c>
      <c r="V111" s="115"/>
      <c r="W111" s="82" t="str">
        <f>VLOOKUP(H111,[1]Hoja1!A$2:G$445,6,0)</f>
        <v>Enfermedades musculoesqueleticas</v>
      </c>
      <c r="X111" s="16"/>
      <c r="Y111" s="16"/>
      <c r="Z111" s="16"/>
      <c r="AA111" s="15"/>
      <c r="AB111" s="82" t="str">
        <f>VLOOKUP(H111,[1]Hoja1!A$2:G$445,7,0)</f>
        <v>Prevención en lesiones osteomusculares, líderes de pausas activas</v>
      </c>
      <c r="AC111" s="16" t="s">
        <v>1233</v>
      </c>
      <c r="AD111" s="91"/>
    </row>
    <row r="112" spans="1:30" ht="51" x14ac:dyDescent="0.25">
      <c r="A112" s="86"/>
      <c r="B112" s="86"/>
      <c r="C112" s="91"/>
      <c r="D112" s="110"/>
      <c r="E112" s="113"/>
      <c r="F112" s="113"/>
      <c r="G112" s="82" t="str">
        <f>VLOOKUP(H112,[1]Hoja1!A$1:G$445,2,0)</f>
        <v>Atropellamiento, Envestir</v>
      </c>
      <c r="H112" s="22" t="s">
        <v>1187</v>
      </c>
      <c r="I112" s="22" t="s">
        <v>1374</v>
      </c>
      <c r="J112" s="82" t="str">
        <f>VLOOKUP(H112,[1]Hoja1!A$2:G$445,3,0)</f>
        <v>Lesiones, pérdidas materiales, muerte</v>
      </c>
      <c r="K112" s="16"/>
      <c r="L112" s="82" t="str">
        <f>VLOOKUP(H112,[1]Hoja1!A$2:G$445,4,0)</f>
        <v>Inspecciones planeadas e inspecciones no planeadas, procedimientos de programas de seguridad y salud en el trabajo</v>
      </c>
      <c r="M112" s="82" t="str">
        <f>VLOOKUP(H112,[1]Hoja1!A$2:G$445,5,0)</f>
        <v>Programa de seguridad vial, señalización</v>
      </c>
      <c r="N112" s="16">
        <v>2</v>
      </c>
      <c r="O112" s="17">
        <v>3</v>
      </c>
      <c r="P112" s="17">
        <v>60</v>
      </c>
      <c r="Q112" s="24">
        <f t="shared" si="20"/>
        <v>6</v>
      </c>
      <c r="R112" s="24">
        <f t="shared" si="21"/>
        <v>360</v>
      </c>
      <c r="S112" s="29" t="str">
        <f t="shared" si="22"/>
        <v>M-6</v>
      </c>
      <c r="T112" s="69" t="str">
        <f t="shared" si="34"/>
        <v>II</v>
      </c>
      <c r="U112" s="70" t="str">
        <f t="shared" si="23"/>
        <v>No Aceptable o Aceptable Con Control Especifico</v>
      </c>
      <c r="V112" s="115"/>
      <c r="W112" s="82" t="str">
        <f>VLOOKUP(H112,[1]Hoja1!A$2:G$445,6,0)</f>
        <v>Muerte</v>
      </c>
      <c r="X112" s="16"/>
      <c r="Y112" s="16"/>
      <c r="Z112" s="16"/>
      <c r="AA112" s="15"/>
      <c r="AB112" s="82" t="str">
        <f>VLOOKUP(H112,[1]Hoja1!A$2:G$445,7,0)</f>
        <v>Seguridad vial y manejo defensivo, aseguramiento de áreas de trabajo</v>
      </c>
      <c r="AC112" s="16" t="s">
        <v>1205</v>
      </c>
      <c r="AD112" s="91"/>
    </row>
    <row r="113" spans="1:30" ht="63.75" x14ac:dyDescent="0.25">
      <c r="A113" s="86"/>
      <c r="B113" s="86"/>
      <c r="C113" s="91"/>
      <c r="D113" s="110"/>
      <c r="E113" s="113"/>
      <c r="F113" s="113"/>
      <c r="G113" s="82" t="str">
        <f>VLOOKUP(H113,[1]Hoja1!A$1:G$445,2,0)</f>
        <v>Herramientas Manuales</v>
      </c>
      <c r="H113" s="22" t="s">
        <v>606</v>
      </c>
      <c r="I113" s="22" t="s">
        <v>1374</v>
      </c>
      <c r="J113" s="82" t="str">
        <f>VLOOKUP(H113,[1]Hoja1!A$2:G$445,3,0)</f>
        <v>Quemaduras, contusiones y lesiones</v>
      </c>
      <c r="K113" s="16"/>
      <c r="L113" s="82" t="str">
        <f>VLOOKUP(H113,[1]Hoja1!A$2:G$445,4,0)</f>
        <v>Inspecciones planeadas e inspecciones no planeadas, procedimientos de programas de seguridad y salud en el trabajo</v>
      </c>
      <c r="M113" s="82" t="str">
        <f>VLOOKUP(H113,[1]Hoja1!A$2:G$445,5,0)</f>
        <v>E.P.P.</v>
      </c>
      <c r="N113" s="16">
        <v>2</v>
      </c>
      <c r="O113" s="17">
        <v>3</v>
      </c>
      <c r="P113" s="17">
        <v>25</v>
      </c>
      <c r="Q113" s="24">
        <f t="shared" si="20"/>
        <v>6</v>
      </c>
      <c r="R113" s="24">
        <f t="shared" si="21"/>
        <v>150</v>
      </c>
      <c r="S113" s="29" t="str">
        <f t="shared" si="22"/>
        <v>M-6</v>
      </c>
      <c r="T113" s="69" t="str">
        <f t="shared" si="34"/>
        <v>II</v>
      </c>
      <c r="U113" s="70" t="str">
        <f t="shared" si="23"/>
        <v>No Aceptable o Aceptable Con Control Especifico</v>
      </c>
      <c r="V113" s="115"/>
      <c r="W113" s="82" t="str">
        <f>VLOOKUP(H113,[1]Hoja1!A$2:G$445,6,0)</f>
        <v>Amputación</v>
      </c>
      <c r="X113" s="16"/>
      <c r="Y113" s="16"/>
      <c r="Z113" s="16"/>
      <c r="AA113" s="15"/>
      <c r="AB113" s="82" t="str">
        <f>VLOOKUP(H113,[1]Hoja1!A$2:G$445,7,0)</f>
        <v xml:space="preserve">
Uso y manejo adecuado de E.P.P., uso y manejo adecuado de herramientas manuales y/o máqinas y equipos</v>
      </c>
      <c r="AC113" s="16" t="s">
        <v>1234</v>
      </c>
      <c r="AD113" s="91"/>
    </row>
    <row r="114" spans="1:30" ht="89.25" x14ac:dyDescent="0.25">
      <c r="A114" s="86"/>
      <c r="B114" s="86"/>
      <c r="C114" s="91"/>
      <c r="D114" s="110"/>
      <c r="E114" s="113"/>
      <c r="F114" s="113"/>
      <c r="G114" s="82" t="str">
        <f>VLOOKUP(H114,[1]Hoja1!A$1:G$445,2,0)</f>
        <v>MANTENIMIENTO DE PUENTE GRUAS, LIMPIEZA DE CANALES, MANTENIMIENTO DE INSTALACIONES LOCATIVAS, MANTENIMIENTO Y REPARACIÓN DE POZOS</v>
      </c>
      <c r="H114" s="22" t="s">
        <v>624</v>
      </c>
      <c r="I114" s="22" t="s">
        <v>1374</v>
      </c>
      <c r="J114" s="82" t="str">
        <f>VLOOKUP(H114,[1]Hoja1!A$2:G$445,3,0)</f>
        <v>LESIONES, FRACTURAS, MUERTE</v>
      </c>
      <c r="K114" s="16"/>
      <c r="L114" s="82" t="str">
        <f>VLOOKUP(H114,[1]Hoja1!A$2:G$445,4,0)</f>
        <v>Inspecciones planeadas e inspecciones no planeadas, procedimientos de programas de seguridad y salud en el trabajo</v>
      </c>
      <c r="M114" s="82" t="str">
        <f>VLOOKUP(H114,[1]Hoja1!A$2:G$445,5,0)</f>
        <v>EPP</v>
      </c>
      <c r="N114" s="16">
        <v>2</v>
      </c>
      <c r="O114" s="17">
        <v>2</v>
      </c>
      <c r="P114" s="17">
        <v>60</v>
      </c>
      <c r="Q114" s="24">
        <f t="shared" ref="Q114" si="40">N114*O114</f>
        <v>4</v>
      </c>
      <c r="R114" s="24">
        <f t="shared" ref="R114" si="41">P114*Q114</f>
        <v>240</v>
      </c>
      <c r="S114" s="29" t="str">
        <f t="shared" ref="S114" si="42">IF(Q114=40,"MA-40",IF(Q114=30,"MA-30",IF(Q114=20,"A-20",IF(Q114=10,"A-10",IF(Q114=24,"MA-24",IF(Q114=18,"A-18",IF(Q114=12,"A-12",IF(Q114=6,"M-6",IF(Q114=8,"M-8",IF(Q114=6,"M-6",IF(Q114=4,"B-4",IF(Q114=2,"B-2",))))))))))))</f>
        <v>B-4</v>
      </c>
      <c r="T114" s="69" t="str">
        <f t="shared" ref="T114" si="43">IF(R114&lt;=20,"IV",IF(R114&lt;=120,"III",IF(R114&lt;=500,"II",IF(R114&lt;=4000,"I"))))</f>
        <v>II</v>
      </c>
      <c r="U114" s="70" t="str">
        <f t="shared" ref="U114" si="44">IF(T114=0,"",IF(T114="IV","Aceptable",IF(T114="III","Mejorable",IF(T114="II","No Aceptable o Aceptable Con Control Especifico",IF(T114="I","No Aceptable","")))))</f>
        <v>No Aceptable o Aceptable Con Control Especifico</v>
      </c>
      <c r="V114" s="115"/>
      <c r="W114" s="82" t="str">
        <f>VLOOKUP(H114,[1]Hoja1!A$2:G$445,6,0)</f>
        <v>MUERTE</v>
      </c>
      <c r="X114" s="16"/>
      <c r="Y114" s="16"/>
      <c r="Z114" s="16"/>
      <c r="AA114" s="15"/>
      <c r="AB114" s="82" t="str">
        <f>VLOOKUP(H114,[1]Hoja1!A$2:G$445,7,0)</f>
        <v>CERTIFICACIÓN Y/O ENTRENAMIENTO EN TRABAJO SEGURO EN ALTURAS; DILGENCIAMIENTO DE PERMISO DE TRABAJO; USO Y MANEJO ADECUADO DE E.P.P.; ARME Y DESARME DE ANDAMIOS</v>
      </c>
      <c r="AC114" s="16"/>
      <c r="AD114" s="91"/>
    </row>
    <row r="115" spans="1:30" ht="63.75" x14ac:dyDescent="0.25">
      <c r="A115" s="86"/>
      <c r="B115" s="86"/>
      <c r="C115" s="91"/>
      <c r="D115" s="110"/>
      <c r="E115" s="113"/>
      <c r="F115" s="113"/>
      <c r="G115" s="82" t="str">
        <f>VLOOKUP(H115,[1]Hoja1!A$1:G$445,2,0)</f>
        <v>Atraco, golpiza, atentados y secuestrados</v>
      </c>
      <c r="H115" s="22" t="s">
        <v>57</v>
      </c>
      <c r="I115" s="22" t="s">
        <v>1374</v>
      </c>
      <c r="J115" s="82" t="str">
        <f>VLOOKUP(H115,[1]Hoja1!A$2:G$445,3,0)</f>
        <v>Estrés, golpes, Secuestros</v>
      </c>
      <c r="K115" s="16"/>
      <c r="L115" s="82" t="str">
        <f>VLOOKUP(H115,[1]Hoja1!A$2:G$445,4,0)</f>
        <v>Inspecciones planeadas e inspecciones no planeadas, procedimientos de programas de seguridad y salud en el trabajo</v>
      </c>
      <c r="M115" s="82" t="str">
        <f>VLOOKUP(H115,[1]Hoja1!A$2:G$445,5,0)</f>
        <v xml:space="preserve">Uniformes Corporativos, Caquetas corporativas, Carnetización
</v>
      </c>
      <c r="N115" s="16">
        <v>2</v>
      </c>
      <c r="O115" s="17">
        <v>3</v>
      </c>
      <c r="P115" s="17">
        <v>60</v>
      </c>
      <c r="Q115" s="24">
        <f t="shared" si="20"/>
        <v>6</v>
      </c>
      <c r="R115" s="24">
        <f t="shared" si="21"/>
        <v>360</v>
      </c>
      <c r="S115" s="29" t="str">
        <f t="shared" si="22"/>
        <v>M-6</v>
      </c>
      <c r="T115" s="69" t="str">
        <f t="shared" si="34"/>
        <v>II</v>
      </c>
      <c r="U115" s="70" t="str">
        <f t="shared" si="23"/>
        <v>No Aceptable o Aceptable Con Control Especifico</v>
      </c>
      <c r="V115" s="115"/>
      <c r="W115" s="82" t="str">
        <f>VLOOKUP(H115,[1]Hoja1!A$2:G$445,6,0)</f>
        <v>Secuestros</v>
      </c>
      <c r="X115" s="16"/>
      <c r="Y115" s="16"/>
      <c r="Z115" s="16"/>
      <c r="AA115" s="15"/>
      <c r="AB115" s="82" t="str">
        <f>VLOOKUP(H115,[1]Hoja1!A$2:G$445,7,0)</f>
        <v>N/A</v>
      </c>
      <c r="AC115" s="16" t="s">
        <v>1207</v>
      </c>
      <c r="AD115" s="91"/>
    </row>
    <row r="116" spans="1:30" ht="51.75" thickBot="1" x14ac:dyDescent="0.3">
      <c r="A116" s="87"/>
      <c r="B116" s="87"/>
      <c r="C116" s="108"/>
      <c r="D116" s="111"/>
      <c r="E116" s="114"/>
      <c r="F116" s="114"/>
      <c r="G116" s="82" t="str">
        <f>VLOOKUP(H116,[1]Hoja1!A$1:G$445,2,0)</f>
        <v>SISMOS, INCENDIOS, INUNDACIONES, TERREMOTOS, VENDAVALES, DERRUMBE</v>
      </c>
      <c r="H116" s="22" t="s">
        <v>62</v>
      </c>
      <c r="I116" s="22" t="s">
        <v>1375</v>
      </c>
      <c r="J116" s="82" t="str">
        <f>VLOOKUP(H116,[1]Hoja1!A$2:G$445,3,0)</f>
        <v>SISMOS, INCENDIOS, INUNDACIONES, TERREMOTOS, VENDAVALES</v>
      </c>
      <c r="K116" s="16"/>
      <c r="L116" s="82" t="str">
        <f>VLOOKUP(H116,[1]Hoja1!A$2:G$445,4,0)</f>
        <v>Inspecciones planeadas e inspecciones no planeadas, procedimientos de programas de seguridad y salud en el trabajo</v>
      </c>
      <c r="M116" s="82" t="str">
        <f>VLOOKUP(H116,[1]Hoja1!A$2:G$445,5,0)</f>
        <v>BRIGADAS DE EMERGENCIAS</v>
      </c>
      <c r="N116" s="16">
        <v>2</v>
      </c>
      <c r="O116" s="17">
        <v>1</v>
      </c>
      <c r="P116" s="17">
        <v>100</v>
      </c>
      <c r="Q116" s="24">
        <f t="shared" si="20"/>
        <v>2</v>
      </c>
      <c r="R116" s="24">
        <f t="shared" si="21"/>
        <v>200</v>
      </c>
      <c r="S116" s="29" t="str">
        <f t="shared" si="22"/>
        <v>B-2</v>
      </c>
      <c r="T116" s="69" t="str">
        <f t="shared" si="34"/>
        <v>II</v>
      </c>
      <c r="U116" s="70" t="str">
        <f t="shared" si="23"/>
        <v>No Aceptable o Aceptable Con Control Especifico</v>
      </c>
      <c r="V116" s="89"/>
      <c r="W116" s="82" t="str">
        <f>VLOOKUP(H116,[1]Hoja1!A$2:G$445,6,0)</f>
        <v>MUERTE</v>
      </c>
      <c r="X116" s="16"/>
      <c r="Y116" s="16"/>
      <c r="Z116" s="16"/>
      <c r="AA116" s="15"/>
      <c r="AB116" s="82" t="str">
        <f>VLOOKUP(H116,[1]Hoja1!A$2:G$445,7,0)</f>
        <v>ENTRENAMIENTO DE LA BRIGADA; DIVULGACIÓN DE PLAN DE EMERGENCIA</v>
      </c>
      <c r="AC116" s="16" t="s">
        <v>1209</v>
      </c>
      <c r="AD116" s="92"/>
    </row>
    <row r="118" spans="1:30" ht="13.5" thickBot="1" x14ac:dyDescent="0.3"/>
    <row r="119" spans="1:30" ht="15.75" customHeight="1" thickBot="1" x14ac:dyDescent="0.3">
      <c r="A119" s="138" t="s">
        <v>1193</v>
      </c>
      <c r="B119" s="138"/>
      <c r="C119" s="138"/>
      <c r="D119" s="138"/>
      <c r="E119" s="138"/>
      <c r="F119" s="138"/>
      <c r="G119" s="138"/>
    </row>
    <row r="120" spans="1:30" ht="15.75" customHeight="1" thickBot="1" x14ac:dyDescent="0.3">
      <c r="A120" s="130" t="s">
        <v>1194</v>
      </c>
      <c r="B120" s="130"/>
      <c r="C120" s="130"/>
      <c r="D120" s="139" t="s">
        <v>1195</v>
      </c>
      <c r="E120" s="139"/>
      <c r="F120" s="139"/>
      <c r="G120" s="139"/>
    </row>
    <row r="121" spans="1:30" ht="15.75" customHeight="1" x14ac:dyDescent="0.25">
      <c r="A121" s="154" t="s">
        <v>1222</v>
      </c>
      <c r="B121" s="155"/>
      <c r="C121" s="156"/>
      <c r="D121" s="157" t="s">
        <v>1250</v>
      </c>
      <c r="E121" s="157"/>
      <c r="F121" s="157"/>
      <c r="G121" s="157"/>
    </row>
    <row r="122" spans="1:30" ht="15.75" customHeight="1" x14ac:dyDescent="0.25">
      <c r="A122" s="154" t="s">
        <v>1222</v>
      </c>
      <c r="B122" s="155"/>
      <c r="C122" s="156"/>
      <c r="D122" s="157" t="s">
        <v>1321</v>
      </c>
      <c r="E122" s="157"/>
      <c r="F122" s="157"/>
      <c r="G122" s="157"/>
    </row>
    <row r="123" spans="1:30" ht="15" customHeight="1" x14ac:dyDescent="0.25">
      <c r="A123" s="124" t="s">
        <v>1400</v>
      </c>
      <c r="B123" s="125"/>
      <c r="C123" s="126"/>
      <c r="D123" s="137" t="s">
        <v>1322</v>
      </c>
      <c r="E123" s="137"/>
      <c r="F123" s="137"/>
      <c r="G123" s="137"/>
    </row>
    <row r="124" spans="1:30" ht="15" customHeight="1" x14ac:dyDescent="0.25">
      <c r="A124" s="154" t="s">
        <v>1222</v>
      </c>
      <c r="B124" s="155"/>
      <c r="C124" s="156"/>
      <c r="D124" s="157" t="s">
        <v>1323</v>
      </c>
      <c r="E124" s="157"/>
      <c r="F124" s="157"/>
      <c r="G124" s="157"/>
    </row>
    <row r="125" spans="1:30" ht="15" customHeight="1" x14ac:dyDescent="0.25">
      <c r="A125" s="154" t="s">
        <v>1222</v>
      </c>
      <c r="B125" s="155"/>
      <c r="C125" s="156"/>
      <c r="D125" s="157" t="s">
        <v>1254</v>
      </c>
      <c r="E125" s="157"/>
      <c r="F125" s="157"/>
      <c r="G125" s="157"/>
    </row>
    <row r="126" spans="1:30" ht="15" customHeight="1" x14ac:dyDescent="0.25">
      <c r="A126" s="154" t="s">
        <v>1222</v>
      </c>
      <c r="B126" s="155"/>
      <c r="C126" s="156"/>
      <c r="D126" s="157" t="s">
        <v>1324</v>
      </c>
      <c r="E126" s="157"/>
      <c r="F126" s="157"/>
      <c r="G126" s="157"/>
    </row>
    <row r="127" spans="1:30" ht="15" customHeight="1" x14ac:dyDescent="0.25">
      <c r="A127" s="124" t="s">
        <v>1400</v>
      </c>
      <c r="B127" s="125"/>
      <c r="C127" s="126"/>
      <c r="D127" s="137" t="s">
        <v>1325</v>
      </c>
      <c r="E127" s="137"/>
      <c r="F127" s="137"/>
      <c r="G127" s="137"/>
    </row>
    <row r="128" spans="1:30" ht="15.75" customHeight="1" x14ac:dyDescent="0.25">
      <c r="A128" s="154" t="s">
        <v>1222</v>
      </c>
      <c r="B128" s="155"/>
      <c r="C128" s="156"/>
      <c r="D128" s="157" t="s">
        <v>1327</v>
      </c>
      <c r="E128" s="157"/>
      <c r="F128" s="157"/>
      <c r="G128" s="157"/>
    </row>
    <row r="129" spans="1:7" ht="15" customHeight="1" x14ac:dyDescent="0.25">
      <c r="A129" s="154" t="s">
        <v>1222</v>
      </c>
      <c r="B129" s="155"/>
      <c r="C129" s="156"/>
      <c r="D129" s="157" t="s">
        <v>1328</v>
      </c>
      <c r="E129" s="157"/>
      <c r="F129" s="157"/>
      <c r="G129" s="157"/>
    </row>
    <row r="130" spans="1:7" ht="15.75" customHeight="1" x14ac:dyDescent="0.25">
      <c r="A130" s="154" t="s">
        <v>1222</v>
      </c>
      <c r="B130" s="155"/>
      <c r="C130" s="156"/>
      <c r="D130" s="157" t="s">
        <v>1329</v>
      </c>
      <c r="E130" s="157"/>
      <c r="F130" s="157"/>
      <c r="G130" s="157"/>
    </row>
    <row r="131" spans="1:7" ht="15" customHeight="1" x14ac:dyDescent="0.25">
      <c r="A131" s="124" t="s">
        <v>1400</v>
      </c>
      <c r="B131" s="125"/>
      <c r="C131" s="126"/>
      <c r="D131" s="137" t="s">
        <v>1331</v>
      </c>
      <c r="E131" s="137"/>
      <c r="F131" s="137"/>
      <c r="G131" s="137"/>
    </row>
    <row r="132" spans="1:7" ht="15.75" customHeight="1" x14ac:dyDescent="0.25">
      <c r="A132" s="154" t="s">
        <v>1222</v>
      </c>
      <c r="B132" s="155"/>
      <c r="C132" s="156"/>
      <c r="D132" s="157" t="s">
        <v>1259</v>
      </c>
      <c r="E132" s="157"/>
      <c r="F132" s="157"/>
      <c r="G132" s="157"/>
    </row>
    <row r="133" spans="1:7" ht="15" customHeight="1" x14ac:dyDescent="0.25">
      <c r="A133" s="154" t="s">
        <v>1222</v>
      </c>
      <c r="B133" s="155"/>
      <c r="C133" s="156"/>
      <c r="D133" s="157" t="s">
        <v>1330</v>
      </c>
      <c r="E133" s="157"/>
      <c r="F133" s="157"/>
      <c r="G133" s="157"/>
    </row>
    <row r="134" spans="1:7" ht="15.75" customHeight="1" x14ac:dyDescent="0.25">
      <c r="A134" s="154" t="s">
        <v>1222</v>
      </c>
      <c r="B134" s="155"/>
      <c r="C134" s="156"/>
      <c r="D134" s="157" t="s">
        <v>1257</v>
      </c>
      <c r="E134" s="157"/>
      <c r="F134" s="157"/>
      <c r="G134" s="157"/>
    </row>
    <row r="135" spans="1:7" ht="15" customHeight="1" x14ac:dyDescent="0.25">
      <c r="A135" s="124" t="s">
        <v>1400</v>
      </c>
      <c r="B135" s="125"/>
      <c r="C135" s="126"/>
      <c r="D135" s="137" t="s">
        <v>1332</v>
      </c>
      <c r="E135" s="137"/>
      <c r="F135" s="137"/>
      <c r="G135" s="137"/>
    </row>
    <row r="136" spans="1:7" ht="15.75" customHeight="1" x14ac:dyDescent="0.25">
      <c r="A136" s="154" t="s">
        <v>1222</v>
      </c>
      <c r="B136" s="155"/>
      <c r="C136" s="156"/>
      <c r="D136" s="157" t="s">
        <v>1333</v>
      </c>
      <c r="E136" s="157"/>
      <c r="F136" s="157"/>
      <c r="G136" s="157"/>
    </row>
    <row r="137" spans="1:7" ht="15" customHeight="1" x14ac:dyDescent="0.25">
      <c r="A137" s="154" t="s">
        <v>1222</v>
      </c>
      <c r="B137" s="155"/>
      <c r="C137" s="156"/>
      <c r="D137" s="157" t="s">
        <v>1263</v>
      </c>
      <c r="E137" s="157"/>
      <c r="F137" s="157"/>
      <c r="G137" s="157"/>
    </row>
    <row r="138" spans="1:7" ht="15.75" customHeight="1" x14ac:dyDescent="0.25">
      <c r="A138" s="154" t="s">
        <v>1222</v>
      </c>
      <c r="B138" s="155"/>
      <c r="C138" s="156"/>
      <c r="D138" s="157" t="s">
        <v>1305</v>
      </c>
      <c r="E138" s="157"/>
      <c r="F138" s="157"/>
      <c r="G138" s="157"/>
    </row>
    <row r="139" spans="1:7" ht="15" customHeight="1" x14ac:dyDescent="0.25">
      <c r="A139" s="124" t="s">
        <v>1400</v>
      </c>
      <c r="B139" s="125"/>
      <c r="C139" s="126"/>
      <c r="D139" s="157" t="s">
        <v>1334</v>
      </c>
      <c r="E139" s="157"/>
      <c r="F139" s="157"/>
      <c r="G139" s="157"/>
    </row>
    <row r="140" spans="1:7" ht="15.75" customHeight="1" x14ac:dyDescent="0.25">
      <c r="A140" s="154" t="s">
        <v>1222</v>
      </c>
      <c r="B140" s="155"/>
      <c r="C140" s="156"/>
      <c r="D140" s="157" t="s">
        <v>1307</v>
      </c>
      <c r="E140" s="157"/>
      <c r="F140" s="157"/>
      <c r="G140" s="157"/>
    </row>
    <row r="141" spans="1:7" ht="15" customHeight="1" x14ac:dyDescent="0.25">
      <c r="A141" s="154" t="s">
        <v>1222</v>
      </c>
      <c r="B141" s="155"/>
      <c r="C141" s="156"/>
      <c r="D141" s="157" t="s">
        <v>1336</v>
      </c>
      <c r="E141" s="157"/>
      <c r="F141" s="157"/>
      <c r="G141" s="157"/>
    </row>
    <row r="142" spans="1:7" ht="15.75" customHeight="1" x14ac:dyDescent="0.25">
      <c r="A142" s="124" t="s">
        <v>1400</v>
      </c>
      <c r="B142" s="125"/>
      <c r="C142" s="126"/>
      <c r="D142" s="157" t="s">
        <v>1338</v>
      </c>
      <c r="E142" s="157"/>
      <c r="F142" s="157"/>
      <c r="G142" s="157"/>
    </row>
    <row r="143" spans="1:7" ht="15.75" customHeight="1" x14ac:dyDescent="0.25">
      <c r="A143" s="154" t="s">
        <v>1222</v>
      </c>
      <c r="B143" s="155"/>
      <c r="C143" s="156"/>
      <c r="D143" s="157" t="s">
        <v>1272</v>
      </c>
      <c r="E143" s="157"/>
      <c r="F143" s="157"/>
      <c r="G143" s="157"/>
    </row>
    <row r="144" spans="1:7" ht="15" customHeight="1" x14ac:dyDescent="0.25">
      <c r="A144" s="154" t="s">
        <v>1222</v>
      </c>
      <c r="B144" s="155"/>
      <c r="C144" s="156"/>
      <c r="D144" s="157" t="s">
        <v>1266</v>
      </c>
      <c r="E144" s="157"/>
      <c r="F144" s="157"/>
      <c r="G144" s="157"/>
    </row>
    <row r="145" spans="1:7" ht="15.75" customHeight="1" x14ac:dyDescent="0.25">
      <c r="A145" s="154" t="s">
        <v>1222</v>
      </c>
      <c r="B145" s="155"/>
      <c r="C145" s="156"/>
      <c r="D145" s="157" t="s">
        <v>1337</v>
      </c>
      <c r="E145" s="157"/>
      <c r="F145" s="157"/>
      <c r="G145" s="157"/>
    </row>
    <row r="146" spans="1:7" ht="15.75" customHeight="1" x14ac:dyDescent="0.25">
      <c r="A146" s="154" t="s">
        <v>1222</v>
      </c>
      <c r="B146" s="155"/>
      <c r="C146" s="156"/>
      <c r="D146" s="157" t="s">
        <v>1301</v>
      </c>
      <c r="E146" s="157"/>
      <c r="F146" s="157"/>
      <c r="G146" s="157"/>
    </row>
    <row r="147" spans="1:7" ht="15" customHeight="1" x14ac:dyDescent="0.25">
      <c r="A147" s="124" t="s">
        <v>1400</v>
      </c>
      <c r="B147" s="125"/>
      <c r="C147" s="126"/>
      <c r="D147" s="157" t="s">
        <v>1339</v>
      </c>
      <c r="E147" s="157"/>
      <c r="F147" s="157"/>
      <c r="G147" s="157"/>
    </row>
    <row r="148" spans="1:7" ht="15.75" customHeight="1" x14ac:dyDescent="0.25">
      <c r="A148" s="154" t="s">
        <v>1222</v>
      </c>
      <c r="B148" s="155"/>
      <c r="C148" s="156"/>
      <c r="D148" s="157" t="s">
        <v>1277</v>
      </c>
      <c r="E148" s="157"/>
      <c r="F148" s="157"/>
      <c r="G148" s="157"/>
    </row>
    <row r="149" spans="1:7" ht="15.75" customHeight="1" x14ac:dyDescent="0.25">
      <c r="A149" s="154" t="s">
        <v>1222</v>
      </c>
      <c r="B149" s="155"/>
      <c r="C149" s="156"/>
      <c r="D149" s="157" t="s">
        <v>1340</v>
      </c>
      <c r="E149" s="157"/>
      <c r="F149" s="157"/>
      <c r="G149" s="157"/>
    </row>
    <row r="150" spans="1:7" ht="15" customHeight="1" x14ac:dyDescent="0.25">
      <c r="A150" s="154" t="s">
        <v>1222</v>
      </c>
      <c r="B150" s="155"/>
      <c r="C150" s="156"/>
      <c r="D150" s="157" t="s">
        <v>1278</v>
      </c>
      <c r="E150" s="157"/>
      <c r="F150" s="157"/>
      <c r="G150" s="157"/>
    </row>
    <row r="151" spans="1:7" ht="15.75" customHeight="1" x14ac:dyDescent="0.25">
      <c r="A151" s="124" t="s">
        <v>1400</v>
      </c>
      <c r="B151" s="125"/>
      <c r="C151" s="126"/>
      <c r="D151" s="157" t="s">
        <v>1341</v>
      </c>
      <c r="E151" s="157"/>
      <c r="F151" s="157"/>
      <c r="G151" s="157"/>
    </row>
    <row r="152" spans="1:7" ht="15.75" customHeight="1" x14ac:dyDescent="0.25">
      <c r="A152" s="154" t="s">
        <v>1376</v>
      </c>
      <c r="B152" s="122"/>
      <c r="C152" s="123"/>
      <c r="D152" s="137" t="s">
        <v>1386</v>
      </c>
      <c r="E152" s="137"/>
      <c r="F152" s="137"/>
      <c r="G152" s="137"/>
    </row>
    <row r="153" spans="1:7" ht="15.75" customHeight="1" x14ac:dyDescent="0.25">
      <c r="A153" s="154" t="s">
        <v>1376</v>
      </c>
      <c r="B153" s="122"/>
      <c r="C153" s="123"/>
      <c r="D153" s="137" t="s">
        <v>1387</v>
      </c>
      <c r="E153" s="137"/>
      <c r="F153" s="137"/>
      <c r="G153" s="137"/>
    </row>
    <row r="154" spans="1:7" ht="15.75" customHeight="1" x14ac:dyDescent="0.25">
      <c r="A154" s="154" t="s">
        <v>1376</v>
      </c>
      <c r="B154" s="122"/>
      <c r="C154" s="123"/>
      <c r="D154" s="137" t="s">
        <v>1391</v>
      </c>
      <c r="E154" s="137"/>
      <c r="F154" s="137"/>
      <c r="G154" s="137"/>
    </row>
    <row r="155" spans="1:7" ht="15.75" customHeight="1" x14ac:dyDescent="0.25">
      <c r="A155" s="154" t="s">
        <v>1376</v>
      </c>
      <c r="B155" s="122"/>
      <c r="C155" s="123"/>
      <c r="D155" s="137" t="s">
        <v>1390</v>
      </c>
      <c r="E155" s="137"/>
      <c r="F155" s="137"/>
      <c r="G155" s="137"/>
    </row>
    <row r="156" spans="1:7" ht="15.75" customHeight="1" x14ac:dyDescent="0.25">
      <c r="A156" s="154" t="s">
        <v>1376</v>
      </c>
      <c r="B156" s="122"/>
      <c r="C156" s="123"/>
      <c r="D156" s="137" t="s">
        <v>1392</v>
      </c>
      <c r="E156" s="137"/>
      <c r="F156" s="137"/>
      <c r="G156" s="137"/>
    </row>
    <row r="157" spans="1:7" ht="15.75" customHeight="1" x14ac:dyDescent="0.25">
      <c r="A157" s="154" t="s">
        <v>1376</v>
      </c>
      <c r="B157" s="122"/>
      <c r="C157" s="123"/>
      <c r="D157" s="137" t="s">
        <v>1388</v>
      </c>
      <c r="E157" s="137"/>
      <c r="F157" s="137"/>
      <c r="G157" s="137"/>
    </row>
    <row r="158" spans="1:7" ht="15.75" customHeight="1" x14ac:dyDescent="0.25">
      <c r="A158" s="154" t="s">
        <v>1376</v>
      </c>
      <c r="B158" s="122"/>
      <c r="C158" s="123"/>
      <c r="D158" s="137" t="s">
        <v>1389</v>
      </c>
      <c r="E158" s="137"/>
      <c r="F158" s="137"/>
      <c r="G158" s="137"/>
    </row>
    <row r="159" spans="1:7" ht="15.75" customHeight="1" x14ac:dyDescent="0.25">
      <c r="A159" s="124" t="s">
        <v>1383</v>
      </c>
      <c r="B159" s="125"/>
      <c r="C159" s="126"/>
      <c r="D159" s="137" t="s">
        <v>1384</v>
      </c>
      <c r="E159" s="137"/>
      <c r="F159" s="137"/>
      <c r="G159" s="137"/>
    </row>
    <row r="160" spans="1:7" ht="15.75" customHeight="1" thickBot="1" x14ac:dyDescent="0.3">
      <c r="A160" s="118"/>
      <c r="B160" s="119"/>
      <c r="C160" s="120"/>
      <c r="D160" s="117"/>
      <c r="E160" s="117"/>
      <c r="F160" s="117"/>
      <c r="G160" s="117"/>
    </row>
  </sheetData>
  <mergeCells count="158">
    <mergeCell ref="A144:C144"/>
    <mergeCell ref="D144:G144"/>
    <mergeCell ref="A145:C145"/>
    <mergeCell ref="D145:G145"/>
    <mergeCell ref="A140:C140"/>
    <mergeCell ref="D140:G140"/>
    <mergeCell ref="A141:C141"/>
    <mergeCell ref="D141:G141"/>
    <mergeCell ref="A142:C142"/>
    <mergeCell ref="D142:G142"/>
    <mergeCell ref="V62:V74"/>
    <mergeCell ref="AC62:AC64"/>
    <mergeCell ref="AD62:AD74"/>
    <mergeCell ref="AC67:AC68"/>
    <mergeCell ref="C75:C88"/>
    <mergeCell ref="D75:D88"/>
    <mergeCell ref="E75:E88"/>
    <mergeCell ref="F75:F88"/>
    <mergeCell ref="D143:G143"/>
    <mergeCell ref="AC89:AC91"/>
    <mergeCell ref="AD89:AD102"/>
    <mergeCell ref="C103:C116"/>
    <mergeCell ref="D103:D116"/>
    <mergeCell ref="E103:E116"/>
    <mergeCell ref="F103:F116"/>
    <mergeCell ref="V103:V116"/>
    <mergeCell ref="AC103:AC105"/>
    <mergeCell ref="AD103:AD116"/>
    <mergeCell ref="AC108:AC109"/>
    <mergeCell ref="C89:C102"/>
    <mergeCell ref="D89:D102"/>
    <mergeCell ref="E89:E102"/>
    <mergeCell ref="F89:F102"/>
    <mergeCell ref="V89:V102"/>
    <mergeCell ref="A136:C136"/>
    <mergeCell ref="D136:G136"/>
    <mergeCell ref="AD38:AD47"/>
    <mergeCell ref="C48:C61"/>
    <mergeCell ref="D48:D61"/>
    <mergeCell ref="E48:E61"/>
    <mergeCell ref="F48:F61"/>
    <mergeCell ref="V48:V61"/>
    <mergeCell ref="AC48:AC50"/>
    <mergeCell ref="AD48:AD61"/>
    <mergeCell ref="AC53:AC54"/>
    <mergeCell ref="D38:D47"/>
    <mergeCell ref="E38:E47"/>
    <mergeCell ref="F38:F47"/>
    <mergeCell ref="V38:V47"/>
    <mergeCell ref="AC38:AC39"/>
    <mergeCell ref="V75:V88"/>
    <mergeCell ref="AC75:AC77"/>
    <mergeCell ref="AD75:AD88"/>
    <mergeCell ref="AC80:AC81"/>
    <mergeCell ref="C62:C74"/>
    <mergeCell ref="D62:D74"/>
    <mergeCell ref="E62:E74"/>
    <mergeCell ref="F62:F74"/>
    <mergeCell ref="H10:I10"/>
    <mergeCell ref="G8:I9"/>
    <mergeCell ref="AD25:AD37"/>
    <mergeCell ref="AC30:AC31"/>
    <mergeCell ref="A139:C139"/>
    <mergeCell ref="D139:G139"/>
    <mergeCell ref="A127:C127"/>
    <mergeCell ref="D127:G127"/>
    <mergeCell ref="A128:C128"/>
    <mergeCell ref="D128:G128"/>
    <mergeCell ref="A129:C129"/>
    <mergeCell ref="D129:G129"/>
    <mergeCell ref="A130:C130"/>
    <mergeCell ref="D130:G130"/>
    <mergeCell ref="A131:C131"/>
    <mergeCell ref="D131:G131"/>
    <mergeCell ref="A132:C132"/>
    <mergeCell ref="D132:G132"/>
    <mergeCell ref="A133:C133"/>
    <mergeCell ref="D133:G133"/>
    <mergeCell ref="A134:C134"/>
    <mergeCell ref="D134:G134"/>
    <mergeCell ref="A135:C135"/>
    <mergeCell ref="D135:G135"/>
    <mergeCell ref="E5:G5"/>
    <mergeCell ref="A8:A10"/>
    <mergeCell ref="B8:B10"/>
    <mergeCell ref="C8:F9"/>
    <mergeCell ref="C11:C24"/>
    <mergeCell ref="D11:D24"/>
    <mergeCell ref="E11:E24"/>
    <mergeCell ref="F11:F24"/>
    <mergeCell ref="A11:A116"/>
    <mergeCell ref="B11:B116"/>
    <mergeCell ref="K8:M9"/>
    <mergeCell ref="N8:T9"/>
    <mergeCell ref="U8:U9"/>
    <mergeCell ref="V8:W9"/>
    <mergeCell ref="X8:AD9"/>
    <mergeCell ref="D124:G124"/>
    <mergeCell ref="A120:C120"/>
    <mergeCell ref="D120:G120"/>
    <mergeCell ref="A121:C121"/>
    <mergeCell ref="D121:G121"/>
    <mergeCell ref="A122:C122"/>
    <mergeCell ref="D122:G122"/>
    <mergeCell ref="V11:V24"/>
    <mergeCell ref="AC11:AC13"/>
    <mergeCell ref="AD11:AD24"/>
    <mergeCell ref="J8:J10"/>
    <mergeCell ref="A119:G119"/>
    <mergeCell ref="C25:C37"/>
    <mergeCell ref="D25:D37"/>
    <mergeCell ref="E25:E37"/>
    <mergeCell ref="F25:F37"/>
    <mergeCell ref="C38:C47"/>
    <mergeCell ref="V25:V37"/>
    <mergeCell ref="AC25:AC27"/>
    <mergeCell ref="A151:C151"/>
    <mergeCell ref="D151:G151"/>
    <mergeCell ref="A125:C125"/>
    <mergeCell ref="D125:G125"/>
    <mergeCell ref="A126:C126"/>
    <mergeCell ref="D126:G126"/>
    <mergeCell ref="A150:C150"/>
    <mergeCell ref="D150:G150"/>
    <mergeCell ref="A123:C123"/>
    <mergeCell ref="D123:G123"/>
    <mergeCell ref="A124:C124"/>
    <mergeCell ref="A149:C149"/>
    <mergeCell ref="D149:G149"/>
    <mergeCell ref="A137:C137"/>
    <mergeCell ref="D137:G137"/>
    <mergeCell ref="A138:C138"/>
    <mergeCell ref="D138:G138"/>
    <mergeCell ref="A146:C146"/>
    <mergeCell ref="D146:G146"/>
    <mergeCell ref="A147:C147"/>
    <mergeCell ref="D147:G147"/>
    <mergeCell ref="A148:C148"/>
    <mergeCell ref="D148:G148"/>
    <mergeCell ref="A143:C143"/>
    <mergeCell ref="A160:C160"/>
    <mergeCell ref="D160:G160"/>
    <mergeCell ref="A158:C158"/>
    <mergeCell ref="D158:G158"/>
    <mergeCell ref="A156:C156"/>
    <mergeCell ref="D156:G156"/>
    <mergeCell ref="A157:C157"/>
    <mergeCell ref="D157:G157"/>
    <mergeCell ref="A152:C152"/>
    <mergeCell ref="D152:G152"/>
    <mergeCell ref="A153:C153"/>
    <mergeCell ref="D153:G153"/>
    <mergeCell ref="A154:C154"/>
    <mergeCell ref="D154:G154"/>
    <mergeCell ref="A155:C155"/>
    <mergeCell ref="D155:G155"/>
    <mergeCell ref="A159:C159"/>
    <mergeCell ref="D159:G159"/>
  </mergeCells>
  <conditionalFormatting sqref="U1:U10 U150:U151 U117:U126 U161:U1048576">
    <cfRule type="containsText" dxfId="463" priority="262" operator="containsText" text="No Aceptable o Aceptable con Control Especifico">
      <formula>NOT(ISERROR(SEARCH("No Aceptable o Aceptable con Control Especifico",U1)))</formula>
    </cfRule>
    <cfRule type="containsText" dxfId="462" priority="263" operator="containsText" text="No Aceptable">
      <formula>NOT(ISERROR(SEARCH("No Aceptable",U1)))</formula>
    </cfRule>
    <cfRule type="containsText" dxfId="461" priority="264" operator="containsText" text="No Aceptable o Aceptable con Control Especifico">
      <formula>NOT(ISERROR(SEARCH("No Aceptable o Aceptable con Control Especifico",U1)))</formula>
    </cfRule>
  </conditionalFormatting>
  <conditionalFormatting sqref="T1:T10 T150:T151 T117:T126 T161:T1048576">
    <cfRule type="cellIs" dxfId="460" priority="261" operator="equal">
      <formula>"II"</formula>
    </cfRule>
  </conditionalFormatting>
  <conditionalFormatting sqref="P11:P21 P23:P24">
    <cfRule type="cellIs" priority="225" stopIfTrue="1" operator="equal">
      <formula>"10, 25, 50, 100"</formula>
    </cfRule>
  </conditionalFormatting>
  <conditionalFormatting sqref="T11:T21 T23:T24">
    <cfRule type="cellIs" dxfId="459" priority="221" stopIfTrue="1" operator="equal">
      <formula>"IV"</formula>
    </cfRule>
    <cfRule type="cellIs" dxfId="458" priority="222" stopIfTrue="1" operator="equal">
      <formula>"III"</formula>
    </cfRule>
    <cfRule type="cellIs" dxfId="457" priority="223" stopIfTrue="1" operator="equal">
      <formula>"II"</formula>
    </cfRule>
    <cfRule type="cellIs" dxfId="456" priority="224" stopIfTrue="1" operator="equal">
      <formula>"I"</formula>
    </cfRule>
  </conditionalFormatting>
  <conditionalFormatting sqref="U11:U21 U23:U24">
    <cfRule type="cellIs" dxfId="455" priority="219" stopIfTrue="1" operator="equal">
      <formula>"No Aceptable"</formula>
    </cfRule>
    <cfRule type="cellIs" dxfId="454" priority="220" stopIfTrue="1" operator="equal">
      <formula>"Aceptable"</formula>
    </cfRule>
  </conditionalFormatting>
  <conditionalFormatting sqref="U11:U21 U23:U24">
    <cfRule type="cellIs" dxfId="453" priority="218" stopIfTrue="1" operator="equal">
      <formula>"No Aceptable o Aceptable Con Control Especifico"</formula>
    </cfRule>
  </conditionalFormatting>
  <conditionalFormatting sqref="U11:U21 U23:U24">
    <cfRule type="containsText" dxfId="452" priority="217" stopIfTrue="1" operator="containsText" text="Mejorable">
      <formula>NOT(ISERROR(SEARCH("Mejorable",U11)))</formula>
    </cfRule>
  </conditionalFormatting>
  <conditionalFormatting sqref="P25:P34 P36:P37">
    <cfRule type="cellIs" priority="216" stopIfTrue="1" operator="equal">
      <formula>"10, 25, 50, 100"</formula>
    </cfRule>
  </conditionalFormatting>
  <conditionalFormatting sqref="T25:T34 T36:T37">
    <cfRule type="cellIs" dxfId="451" priority="212" stopIfTrue="1" operator="equal">
      <formula>"IV"</formula>
    </cfRule>
    <cfRule type="cellIs" dxfId="450" priority="213" stopIfTrue="1" operator="equal">
      <formula>"III"</formula>
    </cfRule>
    <cfRule type="cellIs" dxfId="449" priority="214" stopIfTrue="1" operator="equal">
      <formula>"II"</formula>
    </cfRule>
    <cfRule type="cellIs" dxfId="448" priority="215" stopIfTrue="1" operator="equal">
      <formula>"I"</formula>
    </cfRule>
  </conditionalFormatting>
  <conditionalFormatting sqref="U25:U34 U36:U37">
    <cfRule type="cellIs" dxfId="447" priority="210" stopIfTrue="1" operator="equal">
      <formula>"No Aceptable"</formula>
    </cfRule>
    <cfRule type="cellIs" dxfId="446" priority="211" stopIfTrue="1" operator="equal">
      <formula>"Aceptable"</formula>
    </cfRule>
  </conditionalFormatting>
  <conditionalFormatting sqref="U25:U34 U36:U37">
    <cfRule type="cellIs" dxfId="445" priority="209" stopIfTrue="1" operator="equal">
      <formula>"No Aceptable o Aceptable Con Control Especifico"</formula>
    </cfRule>
  </conditionalFormatting>
  <conditionalFormatting sqref="U25:U34 U36:U37">
    <cfRule type="containsText" dxfId="444" priority="208" stopIfTrue="1" operator="containsText" text="Mejorable">
      <formula>NOT(ISERROR(SEARCH("Mejorable",U25)))</formula>
    </cfRule>
  </conditionalFormatting>
  <conditionalFormatting sqref="U139 U149">
    <cfRule type="containsText" dxfId="443" priority="205" operator="containsText" text="No Aceptable o Aceptable con Control Especifico">
      <formula>NOT(ISERROR(SEARCH("No Aceptable o Aceptable con Control Especifico",U139)))</formula>
    </cfRule>
    <cfRule type="containsText" dxfId="442" priority="206" operator="containsText" text="No Aceptable">
      <formula>NOT(ISERROR(SEARCH("No Aceptable",U139)))</formula>
    </cfRule>
    <cfRule type="containsText" dxfId="441" priority="207" operator="containsText" text="No Aceptable o Aceptable con Control Especifico">
      <formula>NOT(ISERROR(SEARCH("No Aceptable o Aceptable con Control Especifico",U139)))</formula>
    </cfRule>
  </conditionalFormatting>
  <conditionalFormatting sqref="T139 T149">
    <cfRule type="cellIs" dxfId="440" priority="204" operator="equal">
      <formula>"II"</formula>
    </cfRule>
  </conditionalFormatting>
  <conditionalFormatting sqref="U137:U138">
    <cfRule type="containsText" dxfId="439" priority="201" operator="containsText" text="No Aceptable o Aceptable con Control Especifico">
      <formula>NOT(ISERROR(SEARCH("No Aceptable o Aceptable con Control Especifico",U137)))</formula>
    </cfRule>
    <cfRule type="containsText" dxfId="438" priority="202" operator="containsText" text="No Aceptable">
      <formula>NOT(ISERROR(SEARCH("No Aceptable",U137)))</formula>
    </cfRule>
    <cfRule type="containsText" dxfId="437" priority="203" operator="containsText" text="No Aceptable o Aceptable con Control Especifico">
      <formula>NOT(ISERROR(SEARCH("No Aceptable o Aceptable con Control Especifico",U137)))</formula>
    </cfRule>
  </conditionalFormatting>
  <conditionalFormatting sqref="T137:T138">
    <cfRule type="cellIs" dxfId="436" priority="200" operator="equal">
      <formula>"II"</formula>
    </cfRule>
  </conditionalFormatting>
  <conditionalFormatting sqref="U135:U136">
    <cfRule type="containsText" dxfId="435" priority="197" operator="containsText" text="No Aceptable o Aceptable con Control Especifico">
      <formula>NOT(ISERROR(SEARCH("No Aceptable o Aceptable con Control Especifico",U135)))</formula>
    </cfRule>
    <cfRule type="containsText" dxfId="434" priority="198" operator="containsText" text="No Aceptable">
      <formula>NOT(ISERROR(SEARCH("No Aceptable",U135)))</formula>
    </cfRule>
    <cfRule type="containsText" dxfId="433" priority="199" operator="containsText" text="No Aceptable o Aceptable con Control Especifico">
      <formula>NOT(ISERROR(SEARCH("No Aceptable o Aceptable con Control Especifico",U135)))</formula>
    </cfRule>
  </conditionalFormatting>
  <conditionalFormatting sqref="T135:T136">
    <cfRule type="cellIs" dxfId="432" priority="196" operator="equal">
      <formula>"II"</formula>
    </cfRule>
  </conditionalFormatting>
  <conditionalFormatting sqref="U133:U134">
    <cfRule type="containsText" dxfId="431" priority="193" operator="containsText" text="No Aceptable o Aceptable con Control Especifico">
      <formula>NOT(ISERROR(SEARCH("No Aceptable o Aceptable con Control Especifico",U133)))</formula>
    </cfRule>
    <cfRule type="containsText" dxfId="430" priority="194" operator="containsText" text="No Aceptable">
      <formula>NOT(ISERROR(SEARCH("No Aceptable",U133)))</formula>
    </cfRule>
    <cfRule type="containsText" dxfId="429" priority="195" operator="containsText" text="No Aceptable o Aceptable con Control Especifico">
      <formula>NOT(ISERROR(SEARCH("No Aceptable o Aceptable con Control Especifico",U133)))</formula>
    </cfRule>
  </conditionalFormatting>
  <conditionalFormatting sqref="T133:T134">
    <cfRule type="cellIs" dxfId="428" priority="192" operator="equal">
      <formula>"II"</formula>
    </cfRule>
  </conditionalFormatting>
  <conditionalFormatting sqref="U131:U132">
    <cfRule type="containsText" dxfId="427" priority="189" operator="containsText" text="No Aceptable o Aceptable con Control Especifico">
      <formula>NOT(ISERROR(SEARCH("No Aceptable o Aceptable con Control Especifico",U131)))</formula>
    </cfRule>
    <cfRule type="containsText" dxfId="426" priority="190" operator="containsText" text="No Aceptable">
      <formula>NOT(ISERROR(SEARCH("No Aceptable",U131)))</formula>
    </cfRule>
    <cfRule type="containsText" dxfId="425" priority="191" operator="containsText" text="No Aceptable o Aceptable con Control Especifico">
      <formula>NOT(ISERROR(SEARCH("No Aceptable o Aceptable con Control Especifico",U131)))</formula>
    </cfRule>
  </conditionalFormatting>
  <conditionalFormatting sqref="T131:T132">
    <cfRule type="cellIs" dxfId="424" priority="188" operator="equal">
      <formula>"II"</formula>
    </cfRule>
  </conditionalFormatting>
  <conditionalFormatting sqref="U129:U130">
    <cfRule type="containsText" dxfId="423" priority="185" operator="containsText" text="No Aceptable o Aceptable con Control Especifico">
      <formula>NOT(ISERROR(SEARCH("No Aceptable o Aceptable con Control Especifico",U129)))</formula>
    </cfRule>
    <cfRule type="containsText" dxfId="422" priority="186" operator="containsText" text="No Aceptable">
      <formula>NOT(ISERROR(SEARCH("No Aceptable",U129)))</formula>
    </cfRule>
    <cfRule type="containsText" dxfId="421" priority="187" operator="containsText" text="No Aceptable o Aceptable con Control Especifico">
      <formula>NOT(ISERROR(SEARCH("No Aceptable o Aceptable con Control Especifico",U129)))</formula>
    </cfRule>
  </conditionalFormatting>
  <conditionalFormatting sqref="T129:T130">
    <cfRule type="cellIs" dxfId="420" priority="184" operator="equal">
      <formula>"II"</formula>
    </cfRule>
  </conditionalFormatting>
  <conditionalFormatting sqref="U127:U128">
    <cfRule type="containsText" dxfId="419" priority="181" operator="containsText" text="No Aceptable o Aceptable con Control Especifico">
      <formula>NOT(ISERROR(SEARCH("No Aceptable o Aceptable con Control Especifico",U127)))</formula>
    </cfRule>
    <cfRule type="containsText" dxfId="418" priority="182" operator="containsText" text="No Aceptable">
      <formula>NOT(ISERROR(SEARCH("No Aceptable",U127)))</formula>
    </cfRule>
    <cfRule type="containsText" dxfId="417" priority="183" operator="containsText" text="No Aceptable o Aceptable con Control Especifico">
      <formula>NOT(ISERROR(SEARCH("No Aceptable o Aceptable con Control Especifico",U127)))</formula>
    </cfRule>
  </conditionalFormatting>
  <conditionalFormatting sqref="T127:T128">
    <cfRule type="cellIs" dxfId="416" priority="180" operator="equal">
      <formula>"II"</formula>
    </cfRule>
  </conditionalFormatting>
  <conditionalFormatting sqref="P39:P44 P46:P47">
    <cfRule type="cellIs" priority="179" stopIfTrue="1" operator="equal">
      <formula>"10, 25, 50, 100"</formula>
    </cfRule>
  </conditionalFormatting>
  <conditionalFormatting sqref="T38:T44 T46:T47">
    <cfRule type="cellIs" dxfId="415" priority="175" stopIfTrue="1" operator="equal">
      <formula>"IV"</formula>
    </cfRule>
    <cfRule type="cellIs" dxfId="414" priority="176" stopIfTrue="1" operator="equal">
      <formula>"III"</formula>
    </cfRule>
    <cfRule type="cellIs" dxfId="413" priority="177" stopIfTrue="1" operator="equal">
      <formula>"II"</formula>
    </cfRule>
    <cfRule type="cellIs" dxfId="412" priority="178" stopIfTrue="1" operator="equal">
      <formula>"I"</formula>
    </cfRule>
  </conditionalFormatting>
  <conditionalFormatting sqref="U38:U44 U46:U47">
    <cfRule type="cellIs" dxfId="411" priority="173" stopIfTrue="1" operator="equal">
      <formula>"No Aceptable"</formula>
    </cfRule>
    <cfRule type="cellIs" dxfId="410" priority="174" stopIfTrue="1" operator="equal">
      <formula>"Aceptable"</formula>
    </cfRule>
  </conditionalFormatting>
  <conditionalFormatting sqref="U38:U44 U46:U47">
    <cfRule type="cellIs" dxfId="409" priority="172" stopIfTrue="1" operator="equal">
      <formula>"No Aceptable o Aceptable Con Control Especifico"</formula>
    </cfRule>
  </conditionalFormatting>
  <conditionalFormatting sqref="U38:U44 U46:U47">
    <cfRule type="containsText" dxfId="408" priority="171" stopIfTrue="1" operator="containsText" text="Mejorable">
      <formula>NOT(ISERROR(SEARCH("Mejorable",U38)))</formula>
    </cfRule>
  </conditionalFormatting>
  <conditionalFormatting sqref="P38">
    <cfRule type="cellIs" priority="170" stopIfTrue="1" operator="equal">
      <formula>"10, 25, 50, 100"</formula>
    </cfRule>
  </conditionalFormatting>
  <conditionalFormatting sqref="T48:T58 T60:T61">
    <cfRule type="cellIs" dxfId="407" priority="166" stopIfTrue="1" operator="equal">
      <formula>"IV"</formula>
    </cfRule>
    <cfRule type="cellIs" dxfId="406" priority="167" stopIfTrue="1" operator="equal">
      <formula>"III"</formula>
    </cfRule>
    <cfRule type="cellIs" dxfId="405" priority="168" stopIfTrue="1" operator="equal">
      <formula>"II"</formula>
    </cfRule>
    <cfRule type="cellIs" dxfId="404" priority="169" stopIfTrue="1" operator="equal">
      <formula>"I"</formula>
    </cfRule>
  </conditionalFormatting>
  <conditionalFormatting sqref="U48:U58 U60:U61">
    <cfRule type="cellIs" dxfId="403" priority="164" stopIfTrue="1" operator="equal">
      <formula>"No Aceptable"</formula>
    </cfRule>
    <cfRule type="cellIs" dxfId="402" priority="165" stopIfTrue="1" operator="equal">
      <formula>"Aceptable"</formula>
    </cfRule>
  </conditionalFormatting>
  <conditionalFormatting sqref="U48:U58 U60:U61">
    <cfRule type="cellIs" dxfId="401" priority="163" stopIfTrue="1" operator="equal">
      <formula>"No Aceptable o Aceptable Con Control Especifico"</formula>
    </cfRule>
  </conditionalFormatting>
  <conditionalFormatting sqref="U48:U58 U60:U61">
    <cfRule type="containsText" dxfId="400" priority="162" stopIfTrue="1" operator="containsText" text="Mejorable">
      <formula>NOT(ISERROR(SEARCH("Mejorable",U48)))</formula>
    </cfRule>
  </conditionalFormatting>
  <conditionalFormatting sqref="P48:P58 P60:P61">
    <cfRule type="cellIs" priority="161" stopIfTrue="1" operator="equal">
      <formula>"10, 25, 50, 100"</formula>
    </cfRule>
  </conditionalFormatting>
  <conditionalFormatting sqref="P62:P71 P73">
    <cfRule type="cellIs" priority="160" stopIfTrue="1" operator="equal">
      <formula>"10, 25, 50, 100"</formula>
    </cfRule>
  </conditionalFormatting>
  <conditionalFormatting sqref="T62:T71 T73:T74">
    <cfRule type="cellIs" dxfId="399" priority="156" stopIfTrue="1" operator="equal">
      <formula>"IV"</formula>
    </cfRule>
    <cfRule type="cellIs" dxfId="398" priority="157" stopIfTrue="1" operator="equal">
      <formula>"III"</formula>
    </cfRule>
    <cfRule type="cellIs" dxfId="397" priority="158" stopIfTrue="1" operator="equal">
      <formula>"II"</formula>
    </cfRule>
    <cfRule type="cellIs" dxfId="396" priority="159" stopIfTrue="1" operator="equal">
      <formula>"I"</formula>
    </cfRule>
  </conditionalFormatting>
  <conditionalFormatting sqref="U62:U71 U73:U74">
    <cfRule type="cellIs" dxfId="395" priority="154" stopIfTrue="1" operator="equal">
      <formula>"No Aceptable"</formula>
    </cfRule>
    <cfRule type="cellIs" dxfId="394" priority="155" stopIfTrue="1" operator="equal">
      <formula>"Aceptable"</formula>
    </cfRule>
  </conditionalFormatting>
  <conditionalFormatting sqref="U62:U71 U73:U74">
    <cfRule type="cellIs" dxfId="393" priority="153" stopIfTrue="1" operator="equal">
      <formula>"No Aceptable o Aceptable Con Control Especifico"</formula>
    </cfRule>
  </conditionalFormatting>
  <conditionalFormatting sqref="U62:U71 U73:U74">
    <cfRule type="containsText" dxfId="392" priority="152" stopIfTrue="1" operator="containsText" text="Mejorable">
      <formula>NOT(ISERROR(SEARCH("Mejorable",U62)))</formula>
    </cfRule>
  </conditionalFormatting>
  <conditionalFormatting sqref="P74">
    <cfRule type="cellIs" priority="151" stopIfTrue="1" operator="equal">
      <formula>"10, 25, 50, 100"</formula>
    </cfRule>
  </conditionalFormatting>
  <conditionalFormatting sqref="T75:T85 T87:T88">
    <cfRule type="cellIs" dxfId="391" priority="147" stopIfTrue="1" operator="equal">
      <formula>"IV"</formula>
    </cfRule>
    <cfRule type="cellIs" dxfId="390" priority="148" stopIfTrue="1" operator="equal">
      <formula>"III"</formula>
    </cfRule>
    <cfRule type="cellIs" dxfId="389" priority="149" stopIfTrue="1" operator="equal">
      <formula>"II"</formula>
    </cfRule>
    <cfRule type="cellIs" dxfId="388" priority="150" stopIfTrue="1" operator="equal">
      <formula>"I"</formula>
    </cfRule>
  </conditionalFormatting>
  <conditionalFormatting sqref="U75:U85 U87:U88">
    <cfRule type="cellIs" dxfId="387" priority="145" stopIfTrue="1" operator="equal">
      <formula>"No Aceptable"</formula>
    </cfRule>
    <cfRule type="cellIs" dxfId="386" priority="146" stopIfTrue="1" operator="equal">
      <formula>"Aceptable"</formula>
    </cfRule>
  </conditionalFormatting>
  <conditionalFormatting sqref="U75:U85 U87:U88">
    <cfRule type="cellIs" dxfId="385" priority="144" stopIfTrue="1" operator="equal">
      <formula>"No Aceptable o Aceptable Con Control Especifico"</formula>
    </cfRule>
  </conditionalFormatting>
  <conditionalFormatting sqref="U75:U85 U87:U88">
    <cfRule type="containsText" dxfId="384" priority="143" stopIfTrue="1" operator="containsText" text="Mejorable">
      <formula>NOT(ISERROR(SEARCH("Mejorable",U75)))</formula>
    </cfRule>
  </conditionalFormatting>
  <conditionalFormatting sqref="P75:P85 P87:P88">
    <cfRule type="cellIs" priority="142" stopIfTrue="1" operator="equal">
      <formula>"10, 25, 50, 100"</formula>
    </cfRule>
  </conditionalFormatting>
  <conditionalFormatting sqref="U147:U148">
    <cfRule type="containsText" dxfId="383" priority="139" operator="containsText" text="No Aceptable o Aceptable con Control Especifico">
      <formula>NOT(ISERROR(SEARCH("No Aceptable o Aceptable con Control Especifico",U147)))</formula>
    </cfRule>
    <cfRule type="containsText" dxfId="382" priority="140" operator="containsText" text="No Aceptable">
      <formula>NOT(ISERROR(SEARCH("No Aceptable",U147)))</formula>
    </cfRule>
    <cfRule type="containsText" dxfId="381" priority="141" operator="containsText" text="No Aceptable o Aceptable con Control Especifico">
      <formula>NOT(ISERROR(SEARCH("No Aceptable o Aceptable con Control Especifico",U147)))</formula>
    </cfRule>
  </conditionalFormatting>
  <conditionalFormatting sqref="T147:T148">
    <cfRule type="cellIs" dxfId="380" priority="138" operator="equal">
      <formula>"II"</formula>
    </cfRule>
  </conditionalFormatting>
  <conditionalFormatting sqref="U146">
    <cfRule type="containsText" dxfId="379" priority="135" operator="containsText" text="No Aceptable o Aceptable con Control Especifico">
      <formula>NOT(ISERROR(SEARCH("No Aceptable o Aceptable con Control Especifico",U146)))</formula>
    </cfRule>
    <cfRule type="containsText" dxfId="378" priority="136" operator="containsText" text="No Aceptable">
      <formula>NOT(ISERROR(SEARCH("No Aceptable",U146)))</formula>
    </cfRule>
    <cfRule type="containsText" dxfId="377" priority="137" operator="containsText" text="No Aceptable o Aceptable con Control Especifico">
      <formula>NOT(ISERROR(SEARCH("No Aceptable o Aceptable con Control Especifico",U146)))</formula>
    </cfRule>
  </conditionalFormatting>
  <conditionalFormatting sqref="T146">
    <cfRule type="cellIs" dxfId="376" priority="134" operator="equal">
      <formula>"II"</formula>
    </cfRule>
  </conditionalFormatting>
  <conditionalFormatting sqref="U144:U145">
    <cfRule type="containsText" dxfId="375" priority="131" operator="containsText" text="No Aceptable o Aceptable con Control Especifico">
      <formula>NOT(ISERROR(SEARCH("No Aceptable o Aceptable con Control Especifico",U144)))</formula>
    </cfRule>
    <cfRule type="containsText" dxfId="374" priority="132" operator="containsText" text="No Aceptable">
      <formula>NOT(ISERROR(SEARCH("No Aceptable",U144)))</formula>
    </cfRule>
    <cfRule type="containsText" dxfId="373" priority="133" operator="containsText" text="No Aceptable o Aceptable con Control Especifico">
      <formula>NOT(ISERROR(SEARCH("No Aceptable o Aceptable con Control Especifico",U144)))</formula>
    </cfRule>
  </conditionalFormatting>
  <conditionalFormatting sqref="T144:T145">
    <cfRule type="cellIs" dxfId="372" priority="130" operator="equal">
      <formula>"II"</formula>
    </cfRule>
  </conditionalFormatting>
  <conditionalFormatting sqref="U143">
    <cfRule type="containsText" dxfId="371" priority="127" operator="containsText" text="No Aceptable o Aceptable con Control Especifico">
      <formula>NOT(ISERROR(SEARCH("No Aceptable o Aceptable con Control Especifico",U143)))</formula>
    </cfRule>
    <cfRule type="containsText" dxfId="370" priority="128" operator="containsText" text="No Aceptable">
      <formula>NOT(ISERROR(SEARCH("No Aceptable",U143)))</formula>
    </cfRule>
    <cfRule type="containsText" dxfId="369" priority="129" operator="containsText" text="No Aceptable o Aceptable con Control Especifico">
      <formula>NOT(ISERROR(SEARCH("No Aceptable o Aceptable con Control Especifico",U143)))</formula>
    </cfRule>
  </conditionalFormatting>
  <conditionalFormatting sqref="T143">
    <cfRule type="cellIs" dxfId="368" priority="126" operator="equal">
      <formula>"II"</formula>
    </cfRule>
  </conditionalFormatting>
  <conditionalFormatting sqref="U141:U142">
    <cfRule type="containsText" dxfId="367" priority="123" operator="containsText" text="No Aceptable o Aceptable con Control Especifico">
      <formula>NOT(ISERROR(SEARCH("No Aceptable o Aceptable con Control Especifico",U141)))</formula>
    </cfRule>
    <cfRule type="containsText" dxfId="366" priority="124" operator="containsText" text="No Aceptable">
      <formula>NOT(ISERROR(SEARCH("No Aceptable",U141)))</formula>
    </cfRule>
    <cfRule type="containsText" dxfId="365" priority="125" operator="containsText" text="No Aceptable o Aceptable con Control Especifico">
      <formula>NOT(ISERROR(SEARCH("No Aceptable o Aceptable con Control Especifico",U141)))</formula>
    </cfRule>
  </conditionalFormatting>
  <conditionalFormatting sqref="T141:T142">
    <cfRule type="cellIs" dxfId="364" priority="122" operator="equal">
      <formula>"II"</formula>
    </cfRule>
  </conditionalFormatting>
  <conditionalFormatting sqref="U140">
    <cfRule type="containsText" dxfId="363" priority="119" operator="containsText" text="No Aceptable o Aceptable con Control Especifico">
      <formula>NOT(ISERROR(SEARCH("No Aceptable o Aceptable con Control Especifico",U140)))</formula>
    </cfRule>
    <cfRule type="containsText" dxfId="362" priority="120" operator="containsText" text="No Aceptable">
      <formula>NOT(ISERROR(SEARCH("No Aceptable",U140)))</formula>
    </cfRule>
    <cfRule type="containsText" dxfId="361" priority="121" operator="containsText" text="No Aceptable o Aceptable con Control Especifico">
      <formula>NOT(ISERROR(SEARCH("No Aceptable o Aceptable con Control Especifico",U140)))</formula>
    </cfRule>
  </conditionalFormatting>
  <conditionalFormatting sqref="T140">
    <cfRule type="cellIs" dxfId="360" priority="118" operator="equal">
      <formula>"II"</formula>
    </cfRule>
  </conditionalFormatting>
  <conditionalFormatting sqref="P89:P102">
    <cfRule type="cellIs" priority="117" stopIfTrue="1" operator="equal">
      <formula>"10, 25, 50, 100"</formula>
    </cfRule>
  </conditionalFormatting>
  <conditionalFormatting sqref="T89:T102">
    <cfRule type="cellIs" dxfId="359" priority="113" stopIfTrue="1" operator="equal">
      <formula>"IV"</formula>
    </cfRule>
    <cfRule type="cellIs" dxfId="358" priority="114" stopIfTrue="1" operator="equal">
      <formula>"III"</formula>
    </cfRule>
    <cfRule type="cellIs" dxfId="357" priority="115" stopIfTrue="1" operator="equal">
      <formula>"II"</formula>
    </cfRule>
    <cfRule type="cellIs" dxfId="356" priority="116" stopIfTrue="1" operator="equal">
      <formula>"I"</formula>
    </cfRule>
  </conditionalFormatting>
  <conditionalFormatting sqref="U89:U102">
    <cfRule type="cellIs" dxfId="355" priority="111" stopIfTrue="1" operator="equal">
      <formula>"No Aceptable"</formula>
    </cfRule>
    <cfRule type="cellIs" dxfId="354" priority="112" stopIfTrue="1" operator="equal">
      <formula>"Aceptable"</formula>
    </cfRule>
  </conditionalFormatting>
  <conditionalFormatting sqref="U89:U102">
    <cfRule type="cellIs" dxfId="353" priority="110" stopIfTrue="1" operator="equal">
      <formula>"No Aceptable o Aceptable Con Control Especifico"</formula>
    </cfRule>
  </conditionalFormatting>
  <conditionalFormatting sqref="U89:U102">
    <cfRule type="containsText" dxfId="352" priority="109" stopIfTrue="1" operator="containsText" text="Mejorable">
      <formula>NOT(ISERROR(SEARCH("Mejorable",U89)))</formula>
    </cfRule>
  </conditionalFormatting>
  <conditionalFormatting sqref="T103:T113 T115:T116">
    <cfRule type="cellIs" dxfId="351" priority="105" stopIfTrue="1" operator="equal">
      <formula>"IV"</formula>
    </cfRule>
    <cfRule type="cellIs" dxfId="350" priority="106" stopIfTrue="1" operator="equal">
      <formula>"III"</formula>
    </cfRule>
    <cfRule type="cellIs" dxfId="349" priority="107" stopIfTrue="1" operator="equal">
      <formula>"II"</formula>
    </cfRule>
    <cfRule type="cellIs" dxfId="348" priority="108" stopIfTrue="1" operator="equal">
      <formula>"I"</formula>
    </cfRule>
  </conditionalFormatting>
  <conditionalFormatting sqref="U103:U113 U115:U116">
    <cfRule type="cellIs" dxfId="347" priority="103" stopIfTrue="1" operator="equal">
      <formula>"No Aceptable"</formula>
    </cfRule>
    <cfRule type="cellIs" dxfId="346" priority="104" stopIfTrue="1" operator="equal">
      <formula>"Aceptable"</formula>
    </cfRule>
  </conditionalFormatting>
  <conditionalFormatting sqref="U103:U113 U115:U116">
    <cfRule type="cellIs" dxfId="345" priority="102" stopIfTrue="1" operator="equal">
      <formula>"No Aceptable o Aceptable Con Control Especifico"</formula>
    </cfRule>
  </conditionalFormatting>
  <conditionalFormatting sqref="U103:U113 U115:U116">
    <cfRule type="containsText" dxfId="344" priority="101" stopIfTrue="1" operator="containsText" text="Mejorable">
      <formula>NOT(ISERROR(SEARCH("Mejorable",U103)))</formula>
    </cfRule>
  </conditionalFormatting>
  <conditionalFormatting sqref="P103:P113 P115:P116">
    <cfRule type="cellIs" priority="100" stopIfTrue="1" operator="equal">
      <formula>"10, 25, 50, 100"</formula>
    </cfRule>
  </conditionalFormatting>
  <conditionalFormatting sqref="U160">
    <cfRule type="containsText" dxfId="343" priority="97" operator="containsText" text="No Aceptable o Aceptable con Control Especifico">
      <formula>NOT(ISERROR(SEARCH("No Aceptable o Aceptable con Control Especifico",U160)))</formula>
    </cfRule>
    <cfRule type="containsText" dxfId="342" priority="98" operator="containsText" text="No Aceptable">
      <formula>NOT(ISERROR(SEARCH("No Aceptable",U160)))</formula>
    </cfRule>
    <cfRule type="containsText" dxfId="341" priority="99" operator="containsText" text="No Aceptable o Aceptable con Control Especifico">
      <formula>NOT(ISERROR(SEARCH("No Aceptable o Aceptable con Control Especifico",U160)))</formula>
    </cfRule>
  </conditionalFormatting>
  <conditionalFormatting sqref="T160">
    <cfRule type="cellIs" dxfId="340" priority="96" operator="equal">
      <formula>"II"</formula>
    </cfRule>
  </conditionalFormatting>
  <conditionalFormatting sqref="U158">
    <cfRule type="containsText" dxfId="339" priority="93" operator="containsText" text="No Aceptable o Aceptable con Control Especifico">
      <formula>NOT(ISERROR(SEARCH("No Aceptable o Aceptable con Control Especifico",U158)))</formula>
    </cfRule>
    <cfRule type="containsText" dxfId="338" priority="94" operator="containsText" text="No Aceptable">
      <formula>NOT(ISERROR(SEARCH("No Aceptable",U158)))</formula>
    </cfRule>
    <cfRule type="containsText" dxfId="337" priority="95" operator="containsText" text="No Aceptable o Aceptable con Control Especifico">
      <formula>NOT(ISERROR(SEARCH("No Aceptable o Aceptable con Control Especifico",U158)))</formula>
    </cfRule>
  </conditionalFormatting>
  <conditionalFormatting sqref="T158">
    <cfRule type="cellIs" dxfId="336" priority="92" operator="equal">
      <formula>"II"</formula>
    </cfRule>
  </conditionalFormatting>
  <conditionalFormatting sqref="U157">
    <cfRule type="containsText" dxfId="335" priority="89" operator="containsText" text="No Aceptable o Aceptable con Control Especifico">
      <formula>NOT(ISERROR(SEARCH("No Aceptable o Aceptable con Control Especifico",U157)))</formula>
    </cfRule>
    <cfRule type="containsText" dxfId="334" priority="90" operator="containsText" text="No Aceptable">
      <formula>NOT(ISERROR(SEARCH("No Aceptable",U157)))</formula>
    </cfRule>
    <cfRule type="containsText" dxfId="333" priority="91" operator="containsText" text="No Aceptable o Aceptable con Control Especifico">
      <formula>NOT(ISERROR(SEARCH("No Aceptable o Aceptable con Control Especifico",U157)))</formula>
    </cfRule>
  </conditionalFormatting>
  <conditionalFormatting sqref="T157">
    <cfRule type="cellIs" dxfId="332" priority="88" operator="equal">
      <formula>"II"</formula>
    </cfRule>
  </conditionalFormatting>
  <conditionalFormatting sqref="U156">
    <cfRule type="containsText" dxfId="331" priority="85" operator="containsText" text="No Aceptable o Aceptable con Control Especifico">
      <formula>NOT(ISERROR(SEARCH("No Aceptable o Aceptable con Control Especifico",U156)))</formula>
    </cfRule>
    <cfRule type="containsText" dxfId="330" priority="86" operator="containsText" text="No Aceptable">
      <formula>NOT(ISERROR(SEARCH("No Aceptable",U156)))</formula>
    </cfRule>
    <cfRule type="containsText" dxfId="329" priority="87" operator="containsText" text="No Aceptable o Aceptable con Control Especifico">
      <formula>NOT(ISERROR(SEARCH("No Aceptable o Aceptable con Control Especifico",U156)))</formula>
    </cfRule>
  </conditionalFormatting>
  <conditionalFormatting sqref="T156">
    <cfRule type="cellIs" dxfId="328" priority="84" operator="equal">
      <formula>"II"</formula>
    </cfRule>
  </conditionalFormatting>
  <conditionalFormatting sqref="U155">
    <cfRule type="containsText" dxfId="327" priority="81" operator="containsText" text="No Aceptable o Aceptable con Control Especifico">
      <formula>NOT(ISERROR(SEARCH("No Aceptable o Aceptable con Control Especifico",U155)))</formula>
    </cfRule>
    <cfRule type="containsText" dxfId="326" priority="82" operator="containsText" text="No Aceptable">
      <formula>NOT(ISERROR(SEARCH("No Aceptable",U155)))</formula>
    </cfRule>
    <cfRule type="containsText" dxfId="325" priority="83" operator="containsText" text="No Aceptable o Aceptable con Control Especifico">
      <formula>NOT(ISERROR(SEARCH("No Aceptable o Aceptable con Control Especifico",U155)))</formula>
    </cfRule>
  </conditionalFormatting>
  <conditionalFormatting sqref="T155">
    <cfRule type="cellIs" dxfId="324" priority="80" operator="equal">
      <formula>"II"</formula>
    </cfRule>
  </conditionalFormatting>
  <conditionalFormatting sqref="U154">
    <cfRule type="containsText" dxfId="323" priority="77" operator="containsText" text="No Aceptable o Aceptable con Control Especifico">
      <formula>NOT(ISERROR(SEARCH("No Aceptable o Aceptable con Control Especifico",U154)))</formula>
    </cfRule>
    <cfRule type="containsText" dxfId="322" priority="78" operator="containsText" text="No Aceptable">
      <formula>NOT(ISERROR(SEARCH("No Aceptable",U154)))</formula>
    </cfRule>
    <cfRule type="containsText" dxfId="321" priority="79" operator="containsText" text="No Aceptable o Aceptable con Control Especifico">
      <formula>NOT(ISERROR(SEARCH("No Aceptable o Aceptable con Control Especifico",U154)))</formula>
    </cfRule>
  </conditionalFormatting>
  <conditionalFormatting sqref="T154">
    <cfRule type="cellIs" dxfId="320" priority="76" operator="equal">
      <formula>"II"</formula>
    </cfRule>
  </conditionalFormatting>
  <conditionalFormatting sqref="U153">
    <cfRule type="containsText" dxfId="319" priority="73" operator="containsText" text="No Aceptable o Aceptable con Control Especifico">
      <formula>NOT(ISERROR(SEARCH("No Aceptable o Aceptable con Control Especifico",U153)))</formula>
    </cfRule>
    <cfRule type="containsText" dxfId="318" priority="74" operator="containsText" text="No Aceptable">
      <formula>NOT(ISERROR(SEARCH("No Aceptable",U153)))</formula>
    </cfRule>
    <cfRule type="containsText" dxfId="317" priority="75" operator="containsText" text="No Aceptable o Aceptable con Control Especifico">
      <formula>NOT(ISERROR(SEARCH("No Aceptable o Aceptable con Control Especifico",U153)))</formula>
    </cfRule>
  </conditionalFormatting>
  <conditionalFormatting sqref="T153">
    <cfRule type="cellIs" dxfId="316" priority="72" operator="equal">
      <formula>"II"</formula>
    </cfRule>
  </conditionalFormatting>
  <conditionalFormatting sqref="U152">
    <cfRule type="containsText" dxfId="315" priority="69" operator="containsText" text="No Aceptable o Aceptable con Control Especifico">
      <formula>NOT(ISERROR(SEARCH("No Aceptable o Aceptable con Control Especifico",U152)))</formula>
    </cfRule>
    <cfRule type="containsText" dxfId="314" priority="70" operator="containsText" text="No Aceptable">
      <formula>NOT(ISERROR(SEARCH("No Aceptable",U152)))</formula>
    </cfRule>
    <cfRule type="containsText" dxfId="313" priority="71" operator="containsText" text="No Aceptable o Aceptable con Control Especifico">
      <formula>NOT(ISERROR(SEARCH("No Aceptable o Aceptable con Control Especifico",U152)))</formula>
    </cfRule>
  </conditionalFormatting>
  <conditionalFormatting sqref="T152">
    <cfRule type="cellIs" dxfId="312" priority="68" operator="equal">
      <formula>"II"</formula>
    </cfRule>
  </conditionalFormatting>
  <conditionalFormatting sqref="P22">
    <cfRule type="cellIs" priority="67" stopIfTrue="1" operator="equal">
      <formula>"10, 25, 50, 100"</formula>
    </cfRule>
  </conditionalFormatting>
  <conditionalFormatting sqref="T22">
    <cfRule type="cellIs" dxfId="311" priority="63" stopIfTrue="1" operator="equal">
      <formula>"IV"</formula>
    </cfRule>
    <cfRule type="cellIs" dxfId="310" priority="64" stopIfTrue="1" operator="equal">
      <formula>"III"</formula>
    </cfRule>
    <cfRule type="cellIs" dxfId="309" priority="65" stopIfTrue="1" operator="equal">
      <formula>"II"</formula>
    </cfRule>
    <cfRule type="cellIs" dxfId="308" priority="66" stopIfTrue="1" operator="equal">
      <formula>"I"</formula>
    </cfRule>
  </conditionalFormatting>
  <conditionalFormatting sqref="U22">
    <cfRule type="cellIs" dxfId="307" priority="61" stopIfTrue="1" operator="equal">
      <formula>"No Aceptable"</formula>
    </cfRule>
    <cfRule type="cellIs" dxfId="306" priority="62" stopIfTrue="1" operator="equal">
      <formula>"Aceptable"</formula>
    </cfRule>
  </conditionalFormatting>
  <conditionalFormatting sqref="U22">
    <cfRule type="cellIs" dxfId="305" priority="60" stopIfTrue="1" operator="equal">
      <formula>"No Aceptable o Aceptable Con Control Especifico"</formula>
    </cfRule>
  </conditionalFormatting>
  <conditionalFormatting sqref="U22">
    <cfRule type="containsText" dxfId="304" priority="59" stopIfTrue="1" operator="containsText" text="Mejorable">
      <formula>NOT(ISERROR(SEARCH("Mejorable",U22)))</formula>
    </cfRule>
  </conditionalFormatting>
  <conditionalFormatting sqref="P35">
    <cfRule type="cellIs" priority="58" stopIfTrue="1" operator="equal">
      <formula>"10, 25, 50, 100"</formula>
    </cfRule>
  </conditionalFormatting>
  <conditionalFormatting sqref="T35">
    <cfRule type="cellIs" dxfId="303" priority="54" stopIfTrue="1" operator="equal">
      <formula>"IV"</formula>
    </cfRule>
    <cfRule type="cellIs" dxfId="302" priority="55" stopIfTrue="1" operator="equal">
      <formula>"III"</formula>
    </cfRule>
    <cfRule type="cellIs" dxfId="301" priority="56" stopIfTrue="1" operator="equal">
      <formula>"II"</formula>
    </cfRule>
    <cfRule type="cellIs" dxfId="300" priority="57" stopIfTrue="1" operator="equal">
      <formula>"I"</formula>
    </cfRule>
  </conditionalFormatting>
  <conditionalFormatting sqref="U35">
    <cfRule type="cellIs" dxfId="299" priority="52" stopIfTrue="1" operator="equal">
      <formula>"No Aceptable"</formula>
    </cfRule>
    <cfRule type="cellIs" dxfId="298" priority="53" stopIfTrue="1" operator="equal">
      <formula>"Aceptable"</formula>
    </cfRule>
  </conditionalFormatting>
  <conditionalFormatting sqref="U35">
    <cfRule type="cellIs" dxfId="297" priority="51" stopIfTrue="1" operator="equal">
      <formula>"No Aceptable o Aceptable Con Control Especifico"</formula>
    </cfRule>
  </conditionalFormatting>
  <conditionalFormatting sqref="U35">
    <cfRule type="containsText" dxfId="296" priority="50" stopIfTrue="1" operator="containsText" text="Mejorable">
      <formula>NOT(ISERROR(SEARCH("Mejorable",U35)))</formula>
    </cfRule>
  </conditionalFormatting>
  <conditionalFormatting sqref="P45">
    <cfRule type="cellIs" priority="49" stopIfTrue="1" operator="equal">
      <formula>"10, 25, 50, 100"</formula>
    </cfRule>
  </conditionalFormatting>
  <conditionalFormatting sqref="T45">
    <cfRule type="cellIs" dxfId="295" priority="45" stopIfTrue="1" operator="equal">
      <formula>"IV"</formula>
    </cfRule>
    <cfRule type="cellIs" dxfId="294" priority="46" stopIfTrue="1" operator="equal">
      <formula>"III"</formula>
    </cfRule>
    <cfRule type="cellIs" dxfId="293" priority="47" stopIfTrue="1" operator="equal">
      <formula>"II"</formula>
    </cfRule>
    <cfRule type="cellIs" dxfId="292" priority="48" stopIfTrue="1" operator="equal">
      <formula>"I"</formula>
    </cfRule>
  </conditionalFormatting>
  <conditionalFormatting sqref="U45">
    <cfRule type="cellIs" dxfId="291" priority="43" stopIfTrue="1" operator="equal">
      <formula>"No Aceptable"</formula>
    </cfRule>
    <cfRule type="cellIs" dxfId="290" priority="44" stopIfTrue="1" operator="equal">
      <formula>"Aceptable"</formula>
    </cfRule>
  </conditionalFormatting>
  <conditionalFormatting sqref="U45">
    <cfRule type="cellIs" dxfId="289" priority="42" stopIfTrue="1" operator="equal">
      <formula>"No Aceptable o Aceptable Con Control Especifico"</formula>
    </cfRule>
  </conditionalFormatting>
  <conditionalFormatting sqref="U45">
    <cfRule type="containsText" dxfId="288" priority="41" stopIfTrue="1" operator="containsText" text="Mejorable">
      <formula>NOT(ISERROR(SEARCH("Mejorable",U45)))</formula>
    </cfRule>
  </conditionalFormatting>
  <conditionalFormatting sqref="T59">
    <cfRule type="cellIs" dxfId="287" priority="37" stopIfTrue="1" operator="equal">
      <formula>"IV"</formula>
    </cfRule>
    <cfRule type="cellIs" dxfId="286" priority="38" stopIfTrue="1" operator="equal">
      <formula>"III"</formula>
    </cfRule>
    <cfRule type="cellIs" dxfId="285" priority="39" stopIfTrue="1" operator="equal">
      <formula>"II"</formula>
    </cfRule>
    <cfRule type="cellIs" dxfId="284" priority="40" stopIfTrue="1" operator="equal">
      <formula>"I"</formula>
    </cfRule>
  </conditionalFormatting>
  <conditionalFormatting sqref="U59">
    <cfRule type="cellIs" dxfId="283" priority="35" stopIfTrue="1" operator="equal">
      <formula>"No Aceptable"</formula>
    </cfRule>
    <cfRule type="cellIs" dxfId="282" priority="36" stopIfTrue="1" operator="equal">
      <formula>"Aceptable"</formula>
    </cfRule>
  </conditionalFormatting>
  <conditionalFormatting sqref="U59">
    <cfRule type="cellIs" dxfId="281" priority="34" stopIfTrue="1" operator="equal">
      <formula>"No Aceptable o Aceptable Con Control Especifico"</formula>
    </cfRule>
  </conditionalFormatting>
  <conditionalFormatting sqref="U59">
    <cfRule type="containsText" dxfId="280" priority="33" stopIfTrue="1" operator="containsText" text="Mejorable">
      <formula>NOT(ISERROR(SEARCH("Mejorable",U59)))</formula>
    </cfRule>
  </conditionalFormatting>
  <conditionalFormatting sqref="P59">
    <cfRule type="cellIs" priority="32" stopIfTrue="1" operator="equal">
      <formula>"10, 25, 50, 100"</formula>
    </cfRule>
  </conditionalFormatting>
  <conditionalFormatting sqref="P72">
    <cfRule type="cellIs" priority="31" stopIfTrue="1" operator="equal">
      <formula>"10, 25, 50, 100"</formula>
    </cfRule>
  </conditionalFormatting>
  <conditionalFormatting sqref="T72">
    <cfRule type="cellIs" dxfId="279" priority="27" stopIfTrue="1" operator="equal">
      <formula>"IV"</formula>
    </cfRule>
    <cfRule type="cellIs" dxfId="278" priority="28" stopIfTrue="1" operator="equal">
      <formula>"III"</formula>
    </cfRule>
    <cfRule type="cellIs" dxfId="277" priority="29" stopIfTrue="1" operator="equal">
      <formula>"II"</formula>
    </cfRule>
    <cfRule type="cellIs" dxfId="276" priority="30" stopIfTrue="1" operator="equal">
      <formula>"I"</formula>
    </cfRule>
  </conditionalFormatting>
  <conditionalFormatting sqref="U72">
    <cfRule type="cellIs" dxfId="275" priority="25" stopIfTrue="1" operator="equal">
      <formula>"No Aceptable"</formula>
    </cfRule>
    <cfRule type="cellIs" dxfId="274" priority="26" stopIfTrue="1" operator="equal">
      <formula>"Aceptable"</formula>
    </cfRule>
  </conditionalFormatting>
  <conditionalFormatting sqref="U72">
    <cfRule type="cellIs" dxfId="273" priority="24" stopIfTrue="1" operator="equal">
      <formula>"No Aceptable o Aceptable Con Control Especifico"</formula>
    </cfRule>
  </conditionalFormatting>
  <conditionalFormatting sqref="U72">
    <cfRule type="containsText" dxfId="272" priority="23" stopIfTrue="1" operator="containsText" text="Mejorable">
      <formula>NOT(ISERROR(SEARCH("Mejorable",U72)))</formula>
    </cfRule>
  </conditionalFormatting>
  <conditionalFormatting sqref="T86">
    <cfRule type="cellIs" dxfId="271" priority="19" stopIfTrue="1" operator="equal">
      <formula>"IV"</formula>
    </cfRule>
    <cfRule type="cellIs" dxfId="270" priority="20" stopIfTrue="1" operator="equal">
      <formula>"III"</formula>
    </cfRule>
    <cfRule type="cellIs" dxfId="269" priority="21" stopIfTrue="1" operator="equal">
      <formula>"II"</formula>
    </cfRule>
    <cfRule type="cellIs" dxfId="268" priority="22" stopIfTrue="1" operator="equal">
      <formula>"I"</formula>
    </cfRule>
  </conditionalFormatting>
  <conditionalFormatting sqref="U86">
    <cfRule type="cellIs" dxfId="267" priority="17" stopIfTrue="1" operator="equal">
      <formula>"No Aceptable"</formula>
    </cfRule>
    <cfRule type="cellIs" dxfId="266" priority="18" stopIfTrue="1" operator="equal">
      <formula>"Aceptable"</formula>
    </cfRule>
  </conditionalFormatting>
  <conditionalFormatting sqref="U86">
    <cfRule type="cellIs" dxfId="265" priority="16" stopIfTrue="1" operator="equal">
      <formula>"No Aceptable o Aceptable Con Control Especifico"</formula>
    </cfRule>
  </conditionalFormatting>
  <conditionalFormatting sqref="U86">
    <cfRule type="containsText" dxfId="264" priority="15" stopIfTrue="1" operator="containsText" text="Mejorable">
      <formula>NOT(ISERROR(SEARCH("Mejorable",U86)))</formula>
    </cfRule>
  </conditionalFormatting>
  <conditionalFormatting sqref="P86">
    <cfRule type="cellIs" priority="14" stopIfTrue="1" operator="equal">
      <formula>"10, 25, 50, 100"</formula>
    </cfRule>
  </conditionalFormatting>
  <conditionalFormatting sqref="T114">
    <cfRule type="cellIs" dxfId="263" priority="10" stopIfTrue="1" operator="equal">
      <formula>"IV"</formula>
    </cfRule>
    <cfRule type="cellIs" dxfId="262" priority="11" stopIfTrue="1" operator="equal">
      <formula>"III"</formula>
    </cfRule>
    <cfRule type="cellIs" dxfId="261" priority="12" stopIfTrue="1" operator="equal">
      <formula>"II"</formula>
    </cfRule>
    <cfRule type="cellIs" dxfId="260" priority="13" stopIfTrue="1" operator="equal">
      <formula>"I"</formula>
    </cfRule>
  </conditionalFormatting>
  <conditionalFormatting sqref="U114">
    <cfRule type="cellIs" dxfId="259" priority="8" stopIfTrue="1" operator="equal">
      <formula>"No Aceptable"</formula>
    </cfRule>
    <cfRule type="cellIs" dxfId="258" priority="9" stopIfTrue="1" operator="equal">
      <formula>"Aceptable"</formula>
    </cfRule>
  </conditionalFormatting>
  <conditionalFormatting sqref="U114">
    <cfRule type="cellIs" dxfId="257" priority="7" stopIfTrue="1" operator="equal">
      <formula>"No Aceptable o Aceptable Con Control Especifico"</formula>
    </cfRule>
  </conditionalFormatting>
  <conditionalFormatting sqref="U114">
    <cfRule type="containsText" dxfId="256" priority="6" stopIfTrue="1" operator="containsText" text="Mejorable">
      <formula>NOT(ISERROR(SEARCH("Mejorable",U114)))</formula>
    </cfRule>
  </conditionalFormatting>
  <conditionalFormatting sqref="P114">
    <cfRule type="cellIs" priority="5" stopIfTrue="1" operator="equal">
      <formula>"10, 25, 50, 100"</formula>
    </cfRule>
  </conditionalFormatting>
  <conditionalFormatting sqref="U159">
    <cfRule type="containsText" dxfId="255" priority="2" operator="containsText" text="No Aceptable o Aceptable con Control Especifico">
      <formula>NOT(ISERROR(SEARCH("No Aceptable o Aceptable con Control Especifico",U159)))</formula>
    </cfRule>
    <cfRule type="containsText" dxfId="254" priority="3" operator="containsText" text="No Aceptable">
      <formula>NOT(ISERROR(SEARCH("No Aceptable",U159)))</formula>
    </cfRule>
    <cfRule type="containsText" dxfId="253" priority="4" operator="containsText" text="No Aceptable o Aceptable con Control Especifico">
      <formula>NOT(ISERROR(SEARCH("No Aceptable o Aceptable con Control Especifico",U159)))</formula>
    </cfRule>
  </conditionalFormatting>
  <conditionalFormatting sqref="T159">
    <cfRule type="cellIs" dxfId="252" priority="1" operator="equal">
      <formula>"II"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6">
      <formula1>10</formula1>
      <formula2>100</formula2>
    </dataValidation>
    <dataValidation type="whole" allowBlank="1" showInputMessage="1" showErrorMessage="1" prompt="1 Esporadica (EE)_x000a_2 Ocasional (EO)_x000a_3 Frecuente (EF)_x000a_4 continua (EC)" sqref="O11:O116">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[3]Hoja1!#REF!</xm:f>
          </x14:formula1>
          <xm:sqref>H11:H21 H23:H24</xm:sqref>
        </x14:dataValidation>
        <x14:dataValidation type="list" allowBlank="1" showInputMessage="1" showErrorMessage="1">
          <x14:formula1>
            <xm:f>[3]Hoja2!#REF!</xm:f>
          </x14:formula1>
          <xm:sqref>E11</xm:sqref>
        </x14:dataValidation>
        <x14:dataValidation type="list" allowBlank="1" showInputMessage="1" showErrorMessage="1">
          <x14:formula1>
            <xm:f>[1]Hoja1!#REF!</xm:f>
          </x14:formula1>
          <xm:sqref>H36:H44 H46:H58 H60:H71 H73:H85 H87:H113 H115:H116 H25:H34</xm:sqref>
        </x14:dataValidation>
        <x14:dataValidation type="list" allowBlank="1" showInputMessage="1" showErrorMessage="1">
          <x14:formula1>
            <xm:f>[1]Hoja2!#REF!</xm:f>
          </x14:formula1>
          <xm:sqref>E25 E103 E75 E89 E38:E62</xm:sqref>
        </x14:dataValidation>
        <x14:dataValidation type="list" allowBlank="1" showInputMessage="1" showErrorMessage="1">
          <x14:formula1>
            <xm:f>PELIGROS!$A$2:$A$445</xm:f>
          </x14:formula1>
          <xm:sqref>H35 H45 H59 H72 H86 H114 H22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5"/>
  <sheetViews>
    <sheetView showGridLines="0" zoomScale="80" zoomScaleNormal="80" workbookViewId="0">
      <selection activeCell="B1" sqref="B1"/>
    </sheetView>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1367</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45" customHeight="1"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51" customHeight="1" x14ac:dyDescent="0.25">
      <c r="A11" s="85" t="s">
        <v>1368</v>
      </c>
      <c r="B11" s="85" t="s">
        <v>1398</v>
      </c>
      <c r="C11" s="93" t="s">
        <v>1245</v>
      </c>
      <c r="D11" s="96" t="s">
        <v>1342</v>
      </c>
      <c r="E11" s="99" t="s">
        <v>1017</v>
      </c>
      <c r="F11" s="99" t="s">
        <v>1199</v>
      </c>
      <c r="G11" s="72" t="str">
        <f>VLOOKUP(H11,PELIGROS!A$1:G$445,2,0)</f>
        <v>Bacteria</v>
      </c>
      <c r="H11" s="53" t="s">
        <v>108</v>
      </c>
      <c r="I11" s="53" t="s">
        <v>1370</v>
      </c>
      <c r="J11" s="72" t="str">
        <f>VLOOKUP(H11,PELIGROS!A$2:G$445,3,0)</f>
        <v>Infecciones producidas por Bacterianas</v>
      </c>
      <c r="K11" s="71"/>
      <c r="L11" s="72" t="str">
        <f>VLOOKUP(H11,PELIGROS!A$2:G$445,4,0)</f>
        <v>Inspecciones planeadas e inspecciones no planeadas, procedimientos de programas de seguridad y salud en el trabajo</v>
      </c>
      <c r="M11" s="72" t="str">
        <f>VLOOKUP(H11,PELIGROS!A$2:G$445,5,0)</f>
        <v>Programa de vacunación, bota pantalon, overol, guantes, tapabocas, mascarillas con filtos</v>
      </c>
      <c r="N11" s="71">
        <v>2</v>
      </c>
      <c r="O11" s="55">
        <v>3</v>
      </c>
      <c r="P11" s="55">
        <v>10</v>
      </c>
      <c r="Q11" s="55">
        <f>N11*O11</f>
        <v>6</v>
      </c>
      <c r="R11" s="55">
        <f>P11*Q11</f>
        <v>60</v>
      </c>
      <c r="S11" s="56" t="str">
        <f>IF(Q11=40,"MA-40",IF(Q11=30,"MA-30",IF(Q11=20,"A-20",IF(Q11=10,"A-10",IF(Q11=24,"MA-24",IF(Q11=18,"A-18",IF(Q11=12,"A-12",IF(Q11=6,"M-6",IF(Q11=8,"M-8",IF(Q11=6,"M-6",IF(Q11=4,"B-4",IF(Q11=2,"B-2",))))))))))))</f>
        <v>M-6</v>
      </c>
      <c r="T11" s="57" t="str">
        <f t="shared" ref="T11:T78" si="0">IF(R11&lt;=20,"IV",IF(R11&lt;=120,"III",IF(R11&lt;=500,"II",IF(R11&lt;=4000,"I"))))</f>
        <v>III</v>
      </c>
      <c r="U11" s="58" t="str">
        <f>IF(T11=0,"",IF(T11="IV","Aceptable",IF(T11="III","Mejorable",IF(T11="II","No Aceptable o Aceptable Con Control Especifico",IF(T11="I","No Aceptable","")))))</f>
        <v>Mejorable</v>
      </c>
      <c r="V11" s="116">
        <v>1</v>
      </c>
      <c r="W11" s="72" t="str">
        <f>VLOOKUP(H11,PELIGROS!A$2:G$445,6,0)</f>
        <v xml:space="preserve">Enfermedades Infectocontagiosas
</v>
      </c>
      <c r="X11" s="59"/>
      <c r="Y11" s="59"/>
      <c r="Z11" s="59"/>
      <c r="AA11" s="60"/>
      <c r="AB11" s="60" t="str">
        <f>VLOOKUP(H11,PELIGROS!A$2:G$445,7,0)</f>
        <v xml:space="preserve">Riesgo Biológico, Autocuidado y/o Uso y manejo adecuado de E.P.P.
</v>
      </c>
      <c r="AC11" s="116" t="s">
        <v>1343</v>
      </c>
      <c r="AD11" s="93" t="s">
        <v>1201</v>
      </c>
    </row>
    <row r="12" spans="1:30" ht="51" x14ac:dyDescent="0.25">
      <c r="A12" s="86"/>
      <c r="B12" s="86"/>
      <c r="C12" s="94"/>
      <c r="D12" s="97"/>
      <c r="E12" s="100"/>
      <c r="F12" s="100"/>
      <c r="G12" s="72" t="str">
        <f>VLOOKUP(H12,PELIGROS!A$1:G$445,2,0)</f>
        <v>Hongos</v>
      </c>
      <c r="H12" s="53" t="s">
        <v>117</v>
      </c>
      <c r="I12" s="53" t="s">
        <v>1370</v>
      </c>
      <c r="J12" s="72" t="str">
        <f>VLOOKUP(H12,PELIGROS!A$2:G$445,3,0)</f>
        <v>Micosis</v>
      </c>
      <c r="K12" s="61"/>
      <c r="L12" s="72" t="str">
        <f>VLOOKUP(H12,PELIGROS!A$2:G$445,4,0)</f>
        <v>Inspecciones planeadas e inspecciones no planeadas, procedimientos de programas de seguridad y salud en el trabajo</v>
      </c>
      <c r="M12" s="72" t="str">
        <f>VLOOKUP(H12,PELIGROS!A$2:G$445,5,0)</f>
        <v>Programa de vacunación, éxamenes periódicos</v>
      </c>
      <c r="N12" s="61">
        <v>2</v>
      </c>
      <c r="O12" s="62">
        <v>3</v>
      </c>
      <c r="P12" s="62">
        <v>10</v>
      </c>
      <c r="Q12" s="55">
        <f t="shared" ref="Q12:Q22" si="1">N12*O12</f>
        <v>6</v>
      </c>
      <c r="R12" s="55">
        <f t="shared" ref="R12:R22" si="2">P12*Q12</f>
        <v>60</v>
      </c>
      <c r="S12" s="63" t="str">
        <f t="shared" ref="S12:S22" si="3">IF(Q12=40,"MA-40",IF(Q12=30,"MA-30",IF(Q12=20,"A-20",IF(Q12=10,"A-10",IF(Q12=24,"MA-24",IF(Q12=18,"A-18",IF(Q12=12,"A-12",IF(Q12=6,"M-6",IF(Q12=8,"M-8",IF(Q12=6,"M-6",IF(Q12=4,"B-4",IF(Q12=2,"B-2",))))))))))))</f>
        <v>M-6</v>
      </c>
      <c r="T12" s="64" t="str">
        <f t="shared" si="0"/>
        <v>III</v>
      </c>
      <c r="U12" s="65" t="str">
        <f t="shared" ref="U12:U22" si="4">IF(T12=0,"",IF(T12="IV","Aceptable",IF(T12="III","Mejorable",IF(T12="II","No Aceptable o Aceptable Con Control Especifico",IF(T12="I","No Aceptable","")))))</f>
        <v>Mejorable</v>
      </c>
      <c r="V12" s="103"/>
      <c r="W12" s="72" t="str">
        <f>VLOOKUP(H12,PELIGROS!A$2:G$445,6,0)</f>
        <v>Micosis</v>
      </c>
      <c r="X12" s="66"/>
      <c r="Y12" s="66"/>
      <c r="Z12" s="66"/>
      <c r="AA12" s="67"/>
      <c r="AB12" s="60" t="str">
        <f>VLOOKUP(H12,PELIGROS!A$2:G$445,7,0)</f>
        <v xml:space="preserve">Riesgo Biológico, Autocuidado y/o Uso y manejo adecuado de E.P.P.
</v>
      </c>
      <c r="AC12" s="103"/>
      <c r="AD12" s="94"/>
    </row>
    <row r="13" spans="1:30" ht="51" x14ac:dyDescent="0.25">
      <c r="A13" s="86"/>
      <c r="B13" s="86"/>
      <c r="C13" s="94"/>
      <c r="D13" s="97"/>
      <c r="E13" s="100"/>
      <c r="F13" s="100"/>
      <c r="G13" s="72" t="str">
        <f>VLOOKUP(H13,PELIGROS!A$1:G$445,2,0)</f>
        <v>Virus</v>
      </c>
      <c r="H13" s="53" t="s">
        <v>120</v>
      </c>
      <c r="I13" s="53" t="s">
        <v>1370</v>
      </c>
      <c r="J13" s="72" t="str">
        <f>VLOOKUP(H13,PELIGROS!A$2:G$445,3,0)</f>
        <v>Infecciones Virales</v>
      </c>
      <c r="K13" s="61"/>
      <c r="L13" s="72" t="str">
        <f>VLOOKUP(H13,PELIGROS!A$2:G$445,4,0)</f>
        <v>Inspecciones planeadas e inspecciones no planeadas, procedimientos de programas de seguridad y salud en el trabajo</v>
      </c>
      <c r="M13" s="72" t="str">
        <f>VLOOKUP(H13,PELIGROS!A$2:G$445,5,0)</f>
        <v>Programa de vacunación, bota pantalon, overol, guantes, tapabocas, mascarillas con filtos</v>
      </c>
      <c r="N13" s="61">
        <v>2</v>
      </c>
      <c r="O13" s="62">
        <v>3</v>
      </c>
      <c r="P13" s="62">
        <v>10</v>
      </c>
      <c r="Q13" s="55">
        <f t="shared" si="1"/>
        <v>6</v>
      </c>
      <c r="R13" s="55">
        <f t="shared" si="2"/>
        <v>60</v>
      </c>
      <c r="S13" s="63" t="str">
        <f t="shared" si="3"/>
        <v>M-6</v>
      </c>
      <c r="T13" s="64" t="str">
        <f t="shared" si="0"/>
        <v>III</v>
      </c>
      <c r="U13" s="65" t="str">
        <f t="shared" si="4"/>
        <v>Mejorable</v>
      </c>
      <c r="V13" s="103"/>
      <c r="W13" s="72" t="str">
        <f>VLOOKUP(H13,PELIGROS!A$2:G$445,6,0)</f>
        <v xml:space="preserve">Enfermedades Infectocontagiosas
</v>
      </c>
      <c r="X13" s="66"/>
      <c r="Y13" s="66"/>
      <c r="Z13" s="66"/>
      <c r="AA13" s="67"/>
      <c r="AB13" s="60" t="str">
        <f>VLOOKUP(H13,PELIGROS!A$2:G$445,7,0)</f>
        <v xml:space="preserve">Riesgo Biológico, Autocuidado y/o Uso y manejo adecuado de E.P.P.
</v>
      </c>
      <c r="AC13" s="104"/>
      <c r="AD13" s="94"/>
    </row>
    <row r="14" spans="1:30" ht="51" x14ac:dyDescent="0.25">
      <c r="A14" s="86"/>
      <c r="B14" s="86"/>
      <c r="C14" s="94"/>
      <c r="D14" s="97"/>
      <c r="E14" s="100"/>
      <c r="F14" s="100"/>
      <c r="G14" s="72" t="str">
        <f>VLOOKUP(H14,PELIGROS!A$1:G$445,2,0)</f>
        <v>INFRAROJA, ULTRAVIOLETA, VISIBLE, RADIOFRECUENCIA, MICROONDAS, LASER</v>
      </c>
      <c r="H14" s="53" t="s">
        <v>67</v>
      </c>
      <c r="I14" s="53" t="s">
        <v>1371</v>
      </c>
      <c r="J14" s="72" t="str">
        <f>VLOOKUP(H14,PELIGROS!A$2:G$445,3,0)</f>
        <v>CÁNCER, LESIONES DÉRMICAS Y OCULARES</v>
      </c>
      <c r="K14" s="61"/>
      <c r="L14" s="72" t="str">
        <f>VLOOKUP(H14,PELIGROS!A$2:G$445,4,0)</f>
        <v>Inspecciones planeadas e inspecciones no planeadas, procedimientos de programas de seguridad y salud en el trabajo</v>
      </c>
      <c r="M14" s="72" t="str">
        <f>VLOOKUP(H14,PELIGROS!A$2:G$445,5,0)</f>
        <v>PROGRAMA BLOQUEADOR SOLAR</v>
      </c>
      <c r="N14" s="61">
        <v>2</v>
      </c>
      <c r="O14" s="62">
        <v>3</v>
      </c>
      <c r="P14" s="62">
        <v>10</v>
      </c>
      <c r="Q14" s="55">
        <f t="shared" si="1"/>
        <v>6</v>
      </c>
      <c r="R14" s="55">
        <f t="shared" si="2"/>
        <v>60</v>
      </c>
      <c r="S14" s="63" t="str">
        <f t="shared" si="3"/>
        <v>M-6</v>
      </c>
      <c r="T14" s="64" t="str">
        <f t="shared" si="0"/>
        <v>III</v>
      </c>
      <c r="U14" s="65" t="str">
        <f t="shared" si="4"/>
        <v>Mejorable</v>
      </c>
      <c r="V14" s="103"/>
      <c r="W14" s="72" t="str">
        <f>VLOOKUP(H14,PELIGROS!A$2:G$445,6,0)</f>
        <v>CÁNCER</v>
      </c>
      <c r="X14" s="66"/>
      <c r="Y14" s="66"/>
      <c r="Z14" s="66"/>
      <c r="AA14" s="67"/>
      <c r="AB14" s="60" t="str">
        <f>VLOOKUP(H14,PELIGROS!A$2:G$445,7,0)</f>
        <v>N/A</v>
      </c>
      <c r="AC14" s="66" t="s">
        <v>1202</v>
      </c>
      <c r="AD14" s="94"/>
    </row>
    <row r="15" spans="1:30" ht="63.75" x14ac:dyDescent="0.25">
      <c r="A15" s="86"/>
      <c r="B15" s="86"/>
      <c r="C15" s="94"/>
      <c r="D15" s="97"/>
      <c r="E15" s="100"/>
      <c r="F15" s="100"/>
      <c r="G15" s="72" t="str">
        <f>VLOOKUP(H15,PELIGROS!A$1:G$445,2,0)</f>
        <v>NATURALEZA DE LA TAREA</v>
      </c>
      <c r="H15" s="53" t="s">
        <v>76</v>
      </c>
      <c r="I15" s="53" t="s">
        <v>1372</v>
      </c>
      <c r="J15" s="72" t="str">
        <f>VLOOKUP(H15,PELIGROS!A$2:G$445,3,0)</f>
        <v>ESTRÉS,  TRANSTORNOS DEL SUEÑO</v>
      </c>
      <c r="K15" s="61"/>
      <c r="L15" s="72" t="str">
        <f>VLOOKUP(H15,PELIGROS!A$2:G$445,4,0)</f>
        <v>N/A</v>
      </c>
      <c r="M15" s="72" t="str">
        <f>VLOOKUP(H15,PELIGROS!A$2:G$445,5,0)</f>
        <v>PVE PSICOSOCIAL</v>
      </c>
      <c r="N15" s="61">
        <v>2</v>
      </c>
      <c r="O15" s="62">
        <v>2</v>
      </c>
      <c r="P15" s="62">
        <v>10</v>
      </c>
      <c r="Q15" s="55">
        <f t="shared" si="1"/>
        <v>4</v>
      </c>
      <c r="R15" s="55">
        <f t="shared" si="2"/>
        <v>40</v>
      </c>
      <c r="S15" s="63" t="str">
        <f t="shared" si="3"/>
        <v>B-4</v>
      </c>
      <c r="T15" s="64" t="str">
        <f t="shared" si="0"/>
        <v>III</v>
      </c>
      <c r="U15" s="65" t="str">
        <f t="shared" si="4"/>
        <v>Mejorable</v>
      </c>
      <c r="V15" s="103"/>
      <c r="W15" s="72" t="str">
        <f>VLOOKUP(H15,PELIGROS!A$2:G$445,6,0)</f>
        <v>ESTRÉS</v>
      </c>
      <c r="X15" s="66"/>
      <c r="Y15" s="66"/>
      <c r="Z15" s="66"/>
      <c r="AA15" s="67"/>
      <c r="AB15" s="60" t="str">
        <f>VLOOKUP(H15,PELIGROS!A$2:G$445,7,0)</f>
        <v>N/A</v>
      </c>
      <c r="AC15" s="66" t="s">
        <v>1319</v>
      </c>
      <c r="AD15" s="94"/>
    </row>
    <row r="16" spans="1:30" ht="51" x14ac:dyDescent="0.25">
      <c r="A16" s="86"/>
      <c r="B16" s="86"/>
      <c r="C16" s="94"/>
      <c r="D16" s="97"/>
      <c r="E16" s="100"/>
      <c r="F16" s="100"/>
      <c r="G16" s="72" t="str">
        <f>VLOOKUP(H16,PELIGROS!A$1:G$445,2,0)</f>
        <v>Forzadas, Prolongadas</v>
      </c>
      <c r="H16" s="53" t="s">
        <v>40</v>
      </c>
      <c r="I16" s="53" t="s">
        <v>1373</v>
      </c>
      <c r="J16" s="72" t="str">
        <f>VLOOKUP(H16,PELIGROS!A$2:G$445,3,0)</f>
        <v xml:space="preserve">Lesiones osteomusculares, lesiones osteoarticulares
</v>
      </c>
      <c r="K16" s="61"/>
      <c r="L16" s="72" t="str">
        <f>VLOOKUP(H16,PELIGROS!A$2:G$445,4,0)</f>
        <v>Inspecciones planeadas e inspecciones no planeadas, procedimientos de programas de seguridad y salud en el trabajo</v>
      </c>
      <c r="M16" s="72" t="str">
        <f>VLOOKUP(H16,PELIGROS!A$2:G$445,5,0)</f>
        <v>PVE Biomecánico, programa pausas activas, exámenes periódicos, recomendaciones, control de posturas</v>
      </c>
      <c r="N16" s="61">
        <v>2</v>
      </c>
      <c r="O16" s="62">
        <v>3</v>
      </c>
      <c r="P16" s="62">
        <v>25</v>
      </c>
      <c r="Q16" s="55">
        <f t="shared" si="1"/>
        <v>6</v>
      </c>
      <c r="R16" s="55">
        <f t="shared" si="2"/>
        <v>150</v>
      </c>
      <c r="S16" s="63" t="str">
        <f t="shared" si="3"/>
        <v>M-6</v>
      </c>
      <c r="T16" s="64" t="str">
        <f t="shared" si="0"/>
        <v>II</v>
      </c>
      <c r="U16" s="65" t="str">
        <f t="shared" si="4"/>
        <v>No Aceptable o Aceptable Con Control Especifico</v>
      </c>
      <c r="V16" s="103"/>
      <c r="W16" s="72" t="str">
        <f>VLOOKUP(H16,PELIGROS!A$2:G$445,6,0)</f>
        <v>Enfermedades Osteomusculares</v>
      </c>
      <c r="X16" s="66"/>
      <c r="Y16" s="66"/>
      <c r="Z16" s="66"/>
      <c r="AA16" s="67"/>
      <c r="AB16" s="60" t="str">
        <f>VLOOKUP(H16,PELIGROS!A$2:G$445,7,0)</f>
        <v>Prevención en lesiones osteomusculares, líderes de pausas activas</v>
      </c>
      <c r="AC16" s="66" t="s">
        <v>1204</v>
      </c>
      <c r="AD16" s="94"/>
    </row>
    <row r="17" spans="1:30" ht="51" x14ac:dyDescent="0.25">
      <c r="A17" s="86"/>
      <c r="B17" s="86"/>
      <c r="C17" s="94"/>
      <c r="D17" s="97"/>
      <c r="E17" s="100"/>
      <c r="F17" s="100"/>
      <c r="G17" s="72" t="str">
        <f>VLOOKUP(H17,PELIGROS!A$1:G$445,2,0)</f>
        <v>Movimientos repetitivos, Miembros Superiores</v>
      </c>
      <c r="H17" s="53" t="s">
        <v>47</v>
      </c>
      <c r="I17" s="53" t="s">
        <v>1373</v>
      </c>
      <c r="J17" s="72" t="str">
        <f>VLOOKUP(H17,PELIGROS!A$2:G$445,3,0)</f>
        <v>Lesiones Musculoesqueléticas</v>
      </c>
      <c r="K17" s="61"/>
      <c r="L17" s="72" t="str">
        <f>VLOOKUP(H17,PELIGROS!A$2:G$445,4,0)</f>
        <v>N/A</v>
      </c>
      <c r="M17" s="72" t="str">
        <f>VLOOKUP(H17,PELIGROS!A$2:G$445,5,0)</f>
        <v>PVE BIomécanico, programa pausas activas, examenes periódicos, recomendaicones, control de posturas</v>
      </c>
      <c r="N17" s="61">
        <v>2</v>
      </c>
      <c r="O17" s="62">
        <v>3</v>
      </c>
      <c r="P17" s="62">
        <v>25</v>
      </c>
      <c r="Q17" s="55">
        <f t="shared" si="1"/>
        <v>6</v>
      </c>
      <c r="R17" s="55">
        <f t="shared" si="2"/>
        <v>150</v>
      </c>
      <c r="S17" s="63" t="str">
        <f t="shared" si="3"/>
        <v>M-6</v>
      </c>
      <c r="T17" s="64" t="str">
        <f t="shared" si="0"/>
        <v>II</v>
      </c>
      <c r="U17" s="65" t="str">
        <f t="shared" si="4"/>
        <v>No Aceptable o Aceptable Con Control Especifico</v>
      </c>
      <c r="V17" s="103"/>
      <c r="W17" s="72" t="str">
        <f>VLOOKUP(H17,PELIGROS!A$2:G$445,6,0)</f>
        <v>Enfermedades musculoesqueleticas</v>
      </c>
      <c r="X17" s="66"/>
      <c r="Y17" s="66"/>
      <c r="Z17" s="66"/>
      <c r="AA17" s="67"/>
      <c r="AB17" s="60" t="str">
        <f>VLOOKUP(H17,PELIGROS!A$2:G$445,7,0)</f>
        <v>Prevención en lesiones osteomusculares, líderes de pausas activas</v>
      </c>
      <c r="AC17" s="66" t="s">
        <v>1204</v>
      </c>
      <c r="AD17" s="94"/>
    </row>
    <row r="18" spans="1:30" ht="51" x14ac:dyDescent="0.25">
      <c r="A18" s="86"/>
      <c r="B18" s="86"/>
      <c r="C18" s="94"/>
      <c r="D18" s="97"/>
      <c r="E18" s="100"/>
      <c r="F18" s="100"/>
      <c r="G18" s="72" t="str">
        <f>VLOOKUP(H18,PELIGROS!A$1:G$445,2,0)</f>
        <v>Atropellamiento, Envestir</v>
      </c>
      <c r="H18" s="53" t="s">
        <v>1187</v>
      </c>
      <c r="I18" s="53" t="s">
        <v>1374</v>
      </c>
      <c r="J18" s="72" t="str">
        <f>VLOOKUP(H18,PELIGROS!A$2:G$445,3,0)</f>
        <v>Lesiones, pérdidas materiales, muerte</v>
      </c>
      <c r="K18" s="61"/>
      <c r="L18" s="72" t="str">
        <f>VLOOKUP(H18,PELIGROS!A$2:G$445,4,0)</f>
        <v>Inspecciones planeadas e inspecciones no planeadas, procedimientos de programas de seguridad y salud en el trabajo</v>
      </c>
      <c r="M18" s="72" t="str">
        <f>VLOOKUP(H18,PELIGROS!A$2:G$445,5,0)</f>
        <v>Programa de seguridad vial, señalización</v>
      </c>
      <c r="N18" s="61">
        <v>2</v>
      </c>
      <c r="O18" s="62">
        <v>3</v>
      </c>
      <c r="P18" s="62">
        <v>60</v>
      </c>
      <c r="Q18" s="55">
        <f t="shared" si="1"/>
        <v>6</v>
      </c>
      <c r="R18" s="55">
        <f t="shared" si="2"/>
        <v>360</v>
      </c>
      <c r="S18" s="63" t="str">
        <f t="shared" si="3"/>
        <v>M-6</v>
      </c>
      <c r="T18" s="64" t="str">
        <f t="shared" si="0"/>
        <v>II</v>
      </c>
      <c r="U18" s="65" t="str">
        <f t="shared" si="4"/>
        <v>No Aceptable o Aceptable Con Control Especifico</v>
      </c>
      <c r="V18" s="103"/>
      <c r="W18" s="72" t="str">
        <f>VLOOKUP(H18,PELIGROS!A$2:G$445,6,0)</f>
        <v>Muerte</v>
      </c>
      <c r="X18" s="66"/>
      <c r="Y18" s="66"/>
      <c r="Z18" s="66"/>
      <c r="AA18" s="67"/>
      <c r="AB18" s="60" t="str">
        <f>VLOOKUP(H18,PELIGROS!A$2:G$445,7,0)</f>
        <v>Seguridad vial y manejo defensivo, aseguramiento de áreas de trabajo</v>
      </c>
      <c r="AC18" s="66" t="s">
        <v>1205</v>
      </c>
      <c r="AD18" s="94"/>
    </row>
    <row r="19" spans="1:30" ht="40.5" x14ac:dyDescent="0.25">
      <c r="A19" s="86"/>
      <c r="B19" s="86"/>
      <c r="C19" s="94"/>
      <c r="D19" s="97"/>
      <c r="E19" s="100"/>
      <c r="F19" s="100"/>
      <c r="G19" s="72" t="str">
        <f>VLOOKUP(H19,PELIGROS!A$1:G$445,2,0)</f>
        <v>Superficies de trabajo irregulares o deslizantes</v>
      </c>
      <c r="H19" s="53" t="s">
        <v>597</v>
      </c>
      <c r="I19" s="53" t="s">
        <v>1374</v>
      </c>
      <c r="J19" s="72" t="str">
        <f>VLOOKUP(H19,PELIGROS!A$2:G$445,3,0)</f>
        <v>Caidas del mismo nivel, fracturas, golpe con objetos, caídas de objetos, obstrucción de rutas de evacuación</v>
      </c>
      <c r="K19" s="61"/>
      <c r="L19" s="72" t="str">
        <f>VLOOKUP(H19,PELIGROS!A$2:G$445,4,0)</f>
        <v>N/A</v>
      </c>
      <c r="M19" s="72" t="str">
        <f>VLOOKUP(H19,PELIGROS!A$2:G$445,5,0)</f>
        <v>N/A</v>
      </c>
      <c r="N19" s="61">
        <v>2</v>
      </c>
      <c r="O19" s="62">
        <v>3</v>
      </c>
      <c r="P19" s="62">
        <v>25</v>
      </c>
      <c r="Q19" s="55">
        <f t="shared" si="1"/>
        <v>6</v>
      </c>
      <c r="R19" s="55">
        <f t="shared" si="2"/>
        <v>150</v>
      </c>
      <c r="S19" s="63" t="str">
        <f t="shared" si="3"/>
        <v>M-6</v>
      </c>
      <c r="T19" s="64" t="str">
        <f t="shared" si="0"/>
        <v>II</v>
      </c>
      <c r="U19" s="65" t="str">
        <f t="shared" si="4"/>
        <v>No Aceptable o Aceptable Con Control Especifico</v>
      </c>
      <c r="V19" s="103"/>
      <c r="W19" s="72" t="str">
        <f>VLOOKUP(H19,PELIGROS!A$2:G$445,6,0)</f>
        <v>Caídas de distinto nivel</v>
      </c>
      <c r="X19" s="66"/>
      <c r="Y19" s="66"/>
      <c r="Z19" s="66"/>
      <c r="AA19" s="67"/>
      <c r="AB19" s="60" t="str">
        <f>VLOOKUP(H19,PELIGROS!A$2:G$445,7,0)</f>
        <v>Pautas Básicas en orden y aseo en el lugar de trabajo, actos y condiciones inseguras</v>
      </c>
      <c r="AC19" s="66" t="s">
        <v>1206</v>
      </c>
      <c r="AD19" s="94"/>
    </row>
    <row r="20" spans="1:30" ht="89.25" x14ac:dyDescent="0.25">
      <c r="A20" s="86"/>
      <c r="B20" s="86"/>
      <c r="C20" s="94"/>
      <c r="D20" s="97"/>
      <c r="E20" s="100"/>
      <c r="F20" s="100"/>
      <c r="G20" s="84" t="str">
        <f>VLOOKUP(H20,PELIGROS!A$1:G$445,2,0)</f>
        <v>MANTENIMIENTO DE PUENTE GRUAS, LIMPIEZA DE CANALES, MANTENIMIENTO DE INSTALACIONES LOCATIVAS, MANTENIMIENTO Y REPARACIÓN DE POZOS</v>
      </c>
      <c r="H20" s="53" t="s">
        <v>624</v>
      </c>
      <c r="I20" s="53" t="s">
        <v>1374</v>
      </c>
      <c r="J20" s="84" t="str">
        <f>VLOOKUP(H20,PELIGROS!A$2:G$445,3,0)</f>
        <v>LESIONES, FRACTURAS, MUERTE</v>
      </c>
      <c r="K20" s="61"/>
      <c r="L20" s="84" t="str">
        <f>VLOOKUP(H20,PELIGROS!A$2:G$445,4,0)</f>
        <v>Inspecciones planeadas e inspecciones no planeadas, procedimientos de programas de seguridad y salud en el trabajo</v>
      </c>
      <c r="M20" s="84" t="str">
        <f>VLOOKUP(H20,PELIGROS!A$2:G$445,5,0)</f>
        <v>EPP</v>
      </c>
      <c r="N20" s="61">
        <v>2</v>
      </c>
      <c r="O20" s="62">
        <v>2</v>
      </c>
      <c r="P20" s="62">
        <v>60</v>
      </c>
      <c r="Q20" s="55">
        <f t="shared" ref="Q20" si="5">N20*O20</f>
        <v>4</v>
      </c>
      <c r="R20" s="55">
        <f t="shared" ref="R20" si="6">P20*Q20</f>
        <v>240</v>
      </c>
      <c r="S20" s="63" t="str">
        <f t="shared" ref="S20" si="7">IF(Q20=40,"MA-40",IF(Q20=30,"MA-30",IF(Q20=20,"A-20",IF(Q20=10,"A-10",IF(Q20=24,"MA-24",IF(Q20=18,"A-18",IF(Q20=12,"A-12",IF(Q20=6,"M-6",IF(Q20=8,"M-8",IF(Q20=6,"M-6",IF(Q20=4,"B-4",IF(Q20=2,"B-2",))))))))))))</f>
        <v>B-4</v>
      </c>
      <c r="T20" s="64" t="str">
        <f t="shared" ref="T20" si="8">IF(R20&lt;=20,"IV",IF(R20&lt;=120,"III",IF(R20&lt;=500,"II",IF(R20&lt;=4000,"I"))))</f>
        <v>II</v>
      </c>
      <c r="U20" s="65" t="str">
        <f t="shared" ref="U20" si="9">IF(T20=0,"",IF(T20="IV","Aceptable",IF(T20="III","Mejorable",IF(T20="II","No Aceptable o Aceptable Con Control Especifico",IF(T20="I","No Aceptable","")))))</f>
        <v>No Aceptable o Aceptable Con Control Especifico</v>
      </c>
      <c r="V20" s="103"/>
      <c r="W20" s="84" t="str">
        <f>VLOOKUP(H20,PELIGROS!A$2:G$445,6,0)</f>
        <v>MUERTE</v>
      </c>
      <c r="X20" s="66"/>
      <c r="Y20" s="66"/>
      <c r="Z20" s="66"/>
      <c r="AA20" s="67"/>
      <c r="AB20" s="60" t="str">
        <f>VLOOKUP(H20,PELIGROS!A$2:G$445,7,0)</f>
        <v>CERTIFICACIÓN Y/O ENTRENAMIENTO EN TRABAJO SEGURO EN ALTURAS; DILGENCIAMIENTO DE PERMISO DE TRABAJO; USO Y MANEJO ADECUADO DE E.P.P.; ARME Y DESARME DE ANDAMIOS</v>
      </c>
      <c r="AC20" s="66"/>
      <c r="AD20" s="94"/>
    </row>
    <row r="21" spans="1:30" ht="63.75" x14ac:dyDescent="0.25">
      <c r="A21" s="86"/>
      <c r="B21" s="86"/>
      <c r="C21" s="94"/>
      <c r="D21" s="97"/>
      <c r="E21" s="100"/>
      <c r="F21" s="100"/>
      <c r="G21" s="72" t="str">
        <f>VLOOKUP(H21,PELIGROS!A$1:G$445,2,0)</f>
        <v>Atraco, golpiza, atentados y secuestrados</v>
      </c>
      <c r="H21" s="53" t="s">
        <v>57</v>
      </c>
      <c r="I21" s="53" t="s">
        <v>1374</v>
      </c>
      <c r="J21" s="72" t="str">
        <f>VLOOKUP(H21,PELIGROS!A$2:G$445,3,0)</f>
        <v>Estrés, golpes, Secuestros</v>
      </c>
      <c r="K21" s="61"/>
      <c r="L21" s="72" t="str">
        <f>VLOOKUP(H21,PELIGROS!A$2:G$445,4,0)</f>
        <v>Inspecciones planeadas e inspecciones no planeadas, procedimientos de programas de seguridad y salud en el trabajo</v>
      </c>
      <c r="M21" s="72" t="str">
        <f>VLOOKUP(H21,PELIGROS!A$2:G$445,5,0)</f>
        <v xml:space="preserve">Uniformes Corporativos, Caquetas corporativas, Carnetización
</v>
      </c>
      <c r="N21" s="61">
        <v>2</v>
      </c>
      <c r="O21" s="62">
        <v>3</v>
      </c>
      <c r="P21" s="62">
        <v>60</v>
      </c>
      <c r="Q21" s="55">
        <f t="shared" si="1"/>
        <v>6</v>
      </c>
      <c r="R21" s="55">
        <f t="shared" si="2"/>
        <v>360</v>
      </c>
      <c r="S21" s="63" t="str">
        <f t="shared" si="3"/>
        <v>M-6</v>
      </c>
      <c r="T21" s="64" t="str">
        <f t="shared" si="0"/>
        <v>II</v>
      </c>
      <c r="U21" s="65" t="str">
        <f t="shared" si="4"/>
        <v>No Aceptable o Aceptable Con Control Especifico</v>
      </c>
      <c r="V21" s="103"/>
      <c r="W21" s="72" t="str">
        <f>VLOOKUP(H21,PELIGROS!A$2:G$445,6,0)</f>
        <v>Secuestros</v>
      </c>
      <c r="X21" s="66"/>
      <c r="Y21" s="66"/>
      <c r="Z21" s="66"/>
      <c r="AA21" s="67"/>
      <c r="AB21" s="60" t="str">
        <f>VLOOKUP(H21,PELIGROS!A$2:G$445,7,0)</f>
        <v>N/A</v>
      </c>
      <c r="AC21" s="66" t="s">
        <v>1207</v>
      </c>
      <c r="AD21" s="94"/>
    </row>
    <row r="22" spans="1:30" ht="51.75" thickBot="1" x14ac:dyDescent="0.3">
      <c r="A22" s="86"/>
      <c r="B22" s="86"/>
      <c r="C22" s="95"/>
      <c r="D22" s="98"/>
      <c r="E22" s="101"/>
      <c r="F22" s="101"/>
      <c r="G22" s="72" t="str">
        <f>VLOOKUP(H22,PELIGROS!A$1:G$445,2,0)</f>
        <v>SISMOS, INCENDIOS, INUNDACIONES, TERREMOTOS, VENDAVALES, DERRUMBE</v>
      </c>
      <c r="H22" s="53" t="s">
        <v>62</v>
      </c>
      <c r="I22" s="53" t="s">
        <v>1375</v>
      </c>
      <c r="J22" s="72" t="str">
        <f>VLOOKUP(H22,PELIGROS!A$2:G$445,3,0)</f>
        <v>SISMOS, INCENDIOS, INUNDACIONES, TERREMOTOS, VENDAVALES</v>
      </c>
      <c r="K22" s="61"/>
      <c r="L22" s="72" t="str">
        <f>VLOOKUP(H22,PELIGROS!A$2:G$445,4,0)</f>
        <v>Inspecciones planeadas e inspecciones no planeadas, procedimientos de programas de seguridad y salud en el trabajo</v>
      </c>
      <c r="M22" s="72" t="str">
        <f>VLOOKUP(H22,PELIGROS!A$2:G$445,5,0)</f>
        <v>BRIGADAS DE EMERGENCIAS</v>
      </c>
      <c r="N22" s="61">
        <v>2</v>
      </c>
      <c r="O22" s="62">
        <v>1</v>
      </c>
      <c r="P22" s="62">
        <v>100</v>
      </c>
      <c r="Q22" s="55">
        <f t="shared" si="1"/>
        <v>2</v>
      </c>
      <c r="R22" s="55">
        <f t="shared" si="2"/>
        <v>200</v>
      </c>
      <c r="S22" s="63" t="str">
        <f t="shared" si="3"/>
        <v>B-2</v>
      </c>
      <c r="T22" s="64" t="str">
        <f t="shared" si="0"/>
        <v>II</v>
      </c>
      <c r="U22" s="65" t="str">
        <f t="shared" si="4"/>
        <v>No Aceptable o Aceptable Con Control Especifico</v>
      </c>
      <c r="V22" s="104"/>
      <c r="W22" s="72" t="str">
        <f>VLOOKUP(H22,PELIGROS!A$2:G$445,6,0)</f>
        <v>MUERTE</v>
      </c>
      <c r="X22" s="66"/>
      <c r="Y22" s="66"/>
      <c r="Z22" s="66"/>
      <c r="AA22" s="67"/>
      <c r="AB22" s="60" t="str">
        <f>VLOOKUP(H22,PELIGROS!A$2:G$445,7,0)</f>
        <v>ENTRENAMIENTO DE LA BRIGADA; DIVULGACIÓN DE PLAN DE EMERGENCIA</v>
      </c>
      <c r="AC22" s="66" t="s">
        <v>1209</v>
      </c>
      <c r="AD22" s="106"/>
    </row>
    <row r="23" spans="1:30" ht="51" x14ac:dyDescent="0.25">
      <c r="A23" s="86"/>
      <c r="B23" s="86"/>
      <c r="C23" s="107" t="str">
        <f>VLOOKUP(E23,[3]Hoja2!A$2:C$82,2,0)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23" s="109" t="str">
        <f>VLOOKUP(E23,[3]Hoja2!A$2:C$82,3,0)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23" s="112" t="s">
        <v>1045</v>
      </c>
      <c r="F23" s="112" t="s">
        <v>1199</v>
      </c>
      <c r="G23" s="74" t="str">
        <f>VLOOKUP(H23,PELIGROS!A$1:G$445,2,0)</f>
        <v>Bacteria</v>
      </c>
      <c r="H23" s="22" t="s">
        <v>108</v>
      </c>
      <c r="I23" s="22" t="s">
        <v>1370</v>
      </c>
      <c r="J23" s="74" t="str">
        <f>VLOOKUP(H23,PELIGROS!A$2:G$445,3,0)</f>
        <v>Infecciones producidas por Bacterianas</v>
      </c>
      <c r="K23" s="73"/>
      <c r="L23" s="74" t="str">
        <f>VLOOKUP(H23,PELIGROS!A$2:G$445,4,0)</f>
        <v>Inspecciones planeadas e inspecciones no planeadas, procedimientos de programas de seguridad y salud en el trabajo</v>
      </c>
      <c r="M23" s="74" t="str">
        <f>VLOOKUP(H23,PELIGROS!A$2:G$445,5,0)</f>
        <v>Programa de vacunación, bota pantalon, overol, guantes, tapabocas, mascarillas con filtos</v>
      </c>
      <c r="N23" s="73">
        <v>2</v>
      </c>
      <c r="O23" s="24">
        <v>3</v>
      </c>
      <c r="P23" s="24">
        <v>10</v>
      </c>
      <c r="Q23" s="24">
        <f>N23*O23</f>
        <v>6</v>
      </c>
      <c r="R23" s="24">
        <f>P23*Q23</f>
        <v>60</v>
      </c>
      <c r="S23" s="75" t="str">
        <f>IF(Q23=40,"MA-40",IF(Q23=30,"MA-30",IF(Q23=20,"A-20",IF(Q23=10,"A-10",IF(Q23=24,"MA-24",IF(Q23=18,"A-18",IF(Q23=12,"A-12",IF(Q23=6,"M-6",IF(Q23=8,"M-8",IF(Q23=6,"M-6",IF(Q23=4,"B-4",IF(Q23=2,"B-2",))))))))))))</f>
        <v>M-6</v>
      </c>
      <c r="T23" s="76" t="str">
        <f t="shared" si="0"/>
        <v>III</v>
      </c>
      <c r="U23" s="77" t="str">
        <f>IF(T23=0,"",IF(T23="IV","Aceptable",IF(T23="III","Mejorable",IF(T23="II","No Aceptable o Aceptable Con Control Especifico",IF(T23="I","No Aceptable","")))))</f>
        <v>Mejorable</v>
      </c>
      <c r="V23" s="158">
        <v>2</v>
      </c>
      <c r="W23" s="74" t="str">
        <f>VLOOKUP(H23,PELIGROS!A$2:G$445,6,0)</f>
        <v xml:space="preserve">Enfermedades Infectocontagiosas
</v>
      </c>
      <c r="X23" s="78"/>
      <c r="Y23" s="78"/>
      <c r="Z23" s="78"/>
      <c r="AA23" s="20"/>
      <c r="AB23" s="20" t="str">
        <f>VLOOKUP(H23,PELIGROS!A$2:G$445,7,0)</f>
        <v xml:space="preserve">Riesgo Biológico, Autocuidado y/o Uso y manejo adecuado de E.P.P.
</v>
      </c>
      <c r="AC23" s="158" t="s">
        <v>1258</v>
      </c>
      <c r="AD23" s="107" t="s">
        <v>1201</v>
      </c>
    </row>
    <row r="24" spans="1:30" ht="51" x14ac:dyDescent="0.25">
      <c r="A24" s="86"/>
      <c r="B24" s="86"/>
      <c r="C24" s="91"/>
      <c r="D24" s="110"/>
      <c r="E24" s="113"/>
      <c r="F24" s="113"/>
      <c r="G24" s="74" t="str">
        <f>VLOOKUP(H24,PELIGROS!A$1:G$445,2,0)</f>
        <v>Hongos</v>
      </c>
      <c r="H24" s="22" t="s">
        <v>117</v>
      </c>
      <c r="I24" s="22" t="s">
        <v>1370</v>
      </c>
      <c r="J24" s="74" t="str">
        <f>VLOOKUP(H24,PELIGROS!A$2:G$445,3,0)</f>
        <v>Micosis</v>
      </c>
      <c r="K24" s="16"/>
      <c r="L24" s="74" t="str">
        <f>VLOOKUP(H24,PELIGROS!A$2:G$445,4,0)</f>
        <v>Inspecciones planeadas e inspecciones no planeadas, procedimientos de programas de seguridad y salud en el trabajo</v>
      </c>
      <c r="M24" s="74" t="str">
        <f>VLOOKUP(H24,PELIGROS!A$2:G$445,5,0)</f>
        <v>Programa de vacunación, éxamenes periódicos</v>
      </c>
      <c r="N24" s="16">
        <v>2</v>
      </c>
      <c r="O24" s="17">
        <v>3</v>
      </c>
      <c r="P24" s="17">
        <v>10</v>
      </c>
      <c r="Q24" s="24">
        <f t="shared" ref="Q24:Q44" si="10">N24*O24</f>
        <v>6</v>
      </c>
      <c r="R24" s="24">
        <f t="shared" ref="R24:R44" si="11">P24*Q24</f>
        <v>60</v>
      </c>
      <c r="S24" s="29" t="str">
        <f t="shared" ref="S24:S44" si="12">IF(Q24=40,"MA-40",IF(Q24=30,"MA-30",IF(Q24=20,"A-20",IF(Q24=10,"A-10",IF(Q24=24,"MA-24",IF(Q24=18,"A-18",IF(Q24=12,"A-12",IF(Q24=6,"M-6",IF(Q24=8,"M-8",IF(Q24=6,"M-6",IF(Q24=4,"B-4",IF(Q24=2,"B-2",))))))))))))</f>
        <v>M-6</v>
      </c>
      <c r="T24" s="69" t="str">
        <f t="shared" si="0"/>
        <v>III</v>
      </c>
      <c r="U24" s="70" t="str">
        <f t="shared" ref="U24:U44" si="13">IF(T24=0,"",IF(T24="IV","Aceptable",IF(T24="III","Mejorable",IF(T24="II","No Aceptable o Aceptable Con Control Especifico",IF(T24="I","No Aceptable","")))))</f>
        <v>Mejorable</v>
      </c>
      <c r="V24" s="115"/>
      <c r="W24" s="74" t="str">
        <f>VLOOKUP(H24,PELIGROS!A$2:G$445,6,0)</f>
        <v>Micosis</v>
      </c>
      <c r="X24" s="18"/>
      <c r="Y24" s="18"/>
      <c r="Z24" s="18"/>
      <c r="AA24" s="14"/>
      <c r="AB24" s="20" t="str">
        <f>VLOOKUP(H24,PELIGROS!A$2:G$445,7,0)</f>
        <v xml:space="preserve">Riesgo Biológico, Autocuidado y/o Uso y manejo adecuado de E.P.P.
</v>
      </c>
      <c r="AC24" s="115"/>
      <c r="AD24" s="91"/>
    </row>
    <row r="25" spans="1:30" ht="51" x14ac:dyDescent="0.25">
      <c r="A25" s="86"/>
      <c r="B25" s="86"/>
      <c r="C25" s="91"/>
      <c r="D25" s="110"/>
      <c r="E25" s="113"/>
      <c r="F25" s="113"/>
      <c r="G25" s="74" t="str">
        <f>VLOOKUP(H25,PELIGROS!A$1:G$445,2,0)</f>
        <v>Virus</v>
      </c>
      <c r="H25" s="22" t="s">
        <v>120</v>
      </c>
      <c r="I25" s="22" t="s">
        <v>1370</v>
      </c>
      <c r="J25" s="74" t="str">
        <f>VLOOKUP(H25,PELIGROS!A$2:G$445,3,0)</f>
        <v>Infecciones Virales</v>
      </c>
      <c r="K25" s="16"/>
      <c r="L25" s="74" t="str">
        <f>VLOOKUP(H25,PELIGROS!A$2:G$445,4,0)</f>
        <v>Inspecciones planeadas e inspecciones no planeadas, procedimientos de programas de seguridad y salud en el trabajo</v>
      </c>
      <c r="M25" s="74" t="str">
        <f>VLOOKUP(H25,PELIGROS!A$2:G$445,5,0)</f>
        <v>Programa de vacunación, bota pantalon, overol, guantes, tapabocas, mascarillas con filtos</v>
      </c>
      <c r="N25" s="16">
        <v>2</v>
      </c>
      <c r="O25" s="17">
        <v>3</v>
      </c>
      <c r="P25" s="17">
        <v>10</v>
      </c>
      <c r="Q25" s="24">
        <f t="shared" si="10"/>
        <v>6</v>
      </c>
      <c r="R25" s="24">
        <f t="shared" si="11"/>
        <v>60</v>
      </c>
      <c r="S25" s="29" t="str">
        <f t="shared" si="12"/>
        <v>M-6</v>
      </c>
      <c r="T25" s="69" t="str">
        <f t="shared" si="0"/>
        <v>III</v>
      </c>
      <c r="U25" s="70" t="str">
        <f t="shared" si="13"/>
        <v>Mejorable</v>
      </c>
      <c r="V25" s="115"/>
      <c r="W25" s="74" t="str">
        <f>VLOOKUP(H25,PELIGROS!A$2:G$445,6,0)</f>
        <v xml:space="preserve">Enfermedades Infectocontagiosas
</v>
      </c>
      <c r="X25" s="18"/>
      <c r="Y25" s="18"/>
      <c r="Z25" s="18"/>
      <c r="AA25" s="14"/>
      <c r="AB25" s="20" t="str">
        <f>VLOOKUP(H25,PELIGROS!A$2:G$445,7,0)</f>
        <v xml:space="preserve">Riesgo Biológico, Autocuidado y/o Uso y manejo adecuado de E.P.P.
</v>
      </c>
      <c r="AC25" s="89"/>
      <c r="AD25" s="91"/>
    </row>
    <row r="26" spans="1:30" ht="51" x14ac:dyDescent="0.25">
      <c r="A26" s="86"/>
      <c r="B26" s="86"/>
      <c r="C26" s="91"/>
      <c r="D26" s="110"/>
      <c r="E26" s="113"/>
      <c r="F26" s="113"/>
      <c r="G26" s="74" t="str">
        <f>VLOOKUP(H26,PELIGROS!A$1:G$445,2,0)</f>
        <v>INFRAROJA, ULTRAVIOLETA, VISIBLE, RADIOFRECUENCIA, MICROONDAS, LASER</v>
      </c>
      <c r="H26" s="22" t="s">
        <v>67</v>
      </c>
      <c r="I26" s="22" t="s">
        <v>1371</v>
      </c>
      <c r="J26" s="74" t="str">
        <f>VLOOKUP(H26,PELIGROS!A$2:G$445,3,0)</f>
        <v>CÁNCER, LESIONES DÉRMICAS Y OCULARES</v>
      </c>
      <c r="K26" s="16"/>
      <c r="L26" s="74" t="str">
        <f>VLOOKUP(H26,PELIGROS!A$2:G$445,4,0)</f>
        <v>Inspecciones planeadas e inspecciones no planeadas, procedimientos de programas de seguridad y salud en el trabajo</v>
      </c>
      <c r="M26" s="74" t="str">
        <f>VLOOKUP(H26,PELIGROS!A$2:G$445,5,0)</f>
        <v>PROGRAMA BLOQUEADOR SOLAR</v>
      </c>
      <c r="N26" s="16">
        <v>2</v>
      </c>
      <c r="O26" s="17">
        <v>3</v>
      </c>
      <c r="P26" s="17">
        <v>10</v>
      </c>
      <c r="Q26" s="24">
        <f t="shared" si="10"/>
        <v>6</v>
      </c>
      <c r="R26" s="24">
        <f t="shared" si="11"/>
        <v>60</v>
      </c>
      <c r="S26" s="29" t="str">
        <f t="shared" si="12"/>
        <v>M-6</v>
      </c>
      <c r="T26" s="69" t="str">
        <f t="shared" si="0"/>
        <v>III</v>
      </c>
      <c r="U26" s="70" t="str">
        <f t="shared" si="13"/>
        <v>Mejorable</v>
      </c>
      <c r="V26" s="115"/>
      <c r="W26" s="74" t="str">
        <f>VLOOKUP(H26,PELIGROS!A$2:G$445,6,0)</f>
        <v>CÁNCER</v>
      </c>
      <c r="X26" s="18"/>
      <c r="Y26" s="18"/>
      <c r="Z26" s="18"/>
      <c r="AA26" s="14"/>
      <c r="AB26" s="20" t="str">
        <f>VLOOKUP(H26,PELIGROS!A$2:G$445,7,0)</f>
        <v>N/A</v>
      </c>
      <c r="AC26" s="18" t="s">
        <v>1202</v>
      </c>
      <c r="AD26" s="91"/>
    </row>
    <row r="27" spans="1:30" ht="63.75" x14ac:dyDescent="0.25">
      <c r="A27" s="86"/>
      <c r="B27" s="86"/>
      <c r="C27" s="91"/>
      <c r="D27" s="110"/>
      <c r="E27" s="113"/>
      <c r="F27" s="113"/>
      <c r="G27" s="74" t="str">
        <f>VLOOKUP(H27,PELIGROS!A$1:G$445,2,0)</f>
        <v>NATURALEZA DE LA TAREA</v>
      </c>
      <c r="H27" s="22" t="s">
        <v>76</v>
      </c>
      <c r="I27" s="22" t="s">
        <v>1372</v>
      </c>
      <c r="J27" s="74" t="str">
        <f>VLOOKUP(H27,PELIGROS!A$2:G$445,3,0)</f>
        <v>ESTRÉS,  TRANSTORNOS DEL SUEÑO</v>
      </c>
      <c r="K27" s="16"/>
      <c r="L27" s="74" t="str">
        <f>VLOOKUP(H27,PELIGROS!A$2:G$445,4,0)</f>
        <v>N/A</v>
      </c>
      <c r="M27" s="74" t="str">
        <f>VLOOKUP(H27,PELIGROS!A$2:G$445,5,0)</f>
        <v>PVE PSICOSOCIAL</v>
      </c>
      <c r="N27" s="16">
        <v>2</v>
      </c>
      <c r="O27" s="17">
        <v>3</v>
      </c>
      <c r="P27" s="17">
        <v>10</v>
      </c>
      <c r="Q27" s="24">
        <f t="shared" si="10"/>
        <v>6</v>
      </c>
      <c r="R27" s="24">
        <f t="shared" si="11"/>
        <v>60</v>
      </c>
      <c r="S27" s="29" t="str">
        <f t="shared" si="12"/>
        <v>M-6</v>
      </c>
      <c r="T27" s="69" t="str">
        <f t="shared" si="0"/>
        <v>III</v>
      </c>
      <c r="U27" s="70" t="str">
        <f t="shared" si="13"/>
        <v>Mejorable</v>
      </c>
      <c r="V27" s="115"/>
      <c r="W27" s="74" t="str">
        <f>VLOOKUP(H27,PELIGROS!A$2:G$445,6,0)</f>
        <v>ESTRÉS</v>
      </c>
      <c r="X27" s="18"/>
      <c r="Y27" s="18"/>
      <c r="Z27" s="18"/>
      <c r="AA27" s="14"/>
      <c r="AB27" s="20" t="str">
        <f>VLOOKUP(H27,PELIGROS!A$2:G$445,7,0)</f>
        <v>N/A</v>
      </c>
      <c r="AC27" s="18" t="s">
        <v>1203</v>
      </c>
      <c r="AD27" s="91"/>
    </row>
    <row r="28" spans="1:30" ht="51" x14ac:dyDescent="0.25">
      <c r="A28" s="86"/>
      <c r="B28" s="86"/>
      <c r="C28" s="91"/>
      <c r="D28" s="110"/>
      <c r="E28" s="113"/>
      <c r="F28" s="113"/>
      <c r="G28" s="74" t="str">
        <f>VLOOKUP(H28,PELIGROS!A$1:G$445,2,0)</f>
        <v>Forzadas, Prolongadas</v>
      </c>
      <c r="H28" s="22" t="s">
        <v>40</v>
      </c>
      <c r="I28" s="22" t="s">
        <v>1373</v>
      </c>
      <c r="J28" s="74" t="str">
        <f>VLOOKUP(H28,PELIGROS!A$2:G$445,3,0)</f>
        <v xml:space="preserve">Lesiones osteomusculares, lesiones osteoarticulares
</v>
      </c>
      <c r="K28" s="16"/>
      <c r="L28" s="74" t="str">
        <f>VLOOKUP(H28,PELIGROS!A$2:G$445,4,0)</f>
        <v>Inspecciones planeadas e inspecciones no planeadas, procedimientos de programas de seguridad y salud en el trabajo</v>
      </c>
      <c r="M28" s="74" t="str">
        <f>VLOOKUP(H28,PELIGROS!A$2:G$445,5,0)</f>
        <v>PVE Biomecánico, programa pausas activas, exámenes periódicos, recomendaciones, control de posturas</v>
      </c>
      <c r="N28" s="16">
        <v>2</v>
      </c>
      <c r="O28" s="17">
        <v>3</v>
      </c>
      <c r="P28" s="17">
        <v>25</v>
      </c>
      <c r="Q28" s="24">
        <f t="shared" si="10"/>
        <v>6</v>
      </c>
      <c r="R28" s="24">
        <f t="shared" si="11"/>
        <v>150</v>
      </c>
      <c r="S28" s="29" t="str">
        <f t="shared" si="12"/>
        <v>M-6</v>
      </c>
      <c r="T28" s="69" t="str">
        <f t="shared" si="0"/>
        <v>II</v>
      </c>
      <c r="U28" s="70" t="str">
        <f t="shared" si="13"/>
        <v>No Aceptable o Aceptable Con Control Especifico</v>
      </c>
      <c r="V28" s="115"/>
      <c r="W28" s="74" t="str">
        <f>VLOOKUP(H28,PELIGROS!A$2:G$445,6,0)</f>
        <v>Enfermedades Osteomusculares</v>
      </c>
      <c r="X28" s="18"/>
      <c r="Y28" s="18"/>
      <c r="Z28" s="18"/>
      <c r="AA28" s="14"/>
      <c r="AB28" s="20" t="str">
        <f>VLOOKUP(H28,PELIGROS!A$2:G$445,7,0)</f>
        <v>Prevención en lesiones osteomusculares, líderes de pausas activas</v>
      </c>
      <c r="AC28" s="18" t="s">
        <v>1204</v>
      </c>
      <c r="AD28" s="91"/>
    </row>
    <row r="29" spans="1:30" ht="51" x14ac:dyDescent="0.25">
      <c r="A29" s="86"/>
      <c r="B29" s="86"/>
      <c r="C29" s="91"/>
      <c r="D29" s="110"/>
      <c r="E29" s="113"/>
      <c r="F29" s="113"/>
      <c r="G29" s="74" t="str">
        <f>VLOOKUP(H29,PELIGROS!A$1:G$445,2,0)</f>
        <v>Atropellamiento, Envestir</v>
      </c>
      <c r="H29" s="22" t="s">
        <v>1187</v>
      </c>
      <c r="I29" s="22" t="s">
        <v>1374</v>
      </c>
      <c r="J29" s="74" t="str">
        <f>VLOOKUP(H29,PELIGROS!A$2:G$445,3,0)</f>
        <v>Lesiones, pérdidas materiales, muerte</v>
      </c>
      <c r="K29" s="16"/>
      <c r="L29" s="74" t="str">
        <f>VLOOKUP(H29,PELIGROS!A$2:G$445,4,0)</f>
        <v>Inspecciones planeadas e inspecciones no planeadas, procedimientos de programas de seguridad y salud en el trabajo</v>
      </c>
      <c r="M29" s="74" t="str">
        <f>VLOOKUP(H29,PELIGROS!A$2:G$445,5,0)</f>
        <v>Programa de seguridad vial, señalización</v>
      </c>
      <c r="N29" s="16">
        <v>2</v>
      </c>
      <c r="O29" s="17">
        <v>3</v>
      </c>
      <c r="P29" s="17">
        <v>60</v>
      </c>
      <c r="Q29" s="24">
        <f t="shared" si="10"/>
        <v>6</v>
      </c>
      <c r="R29" s="24">
        <f t="shared" si="11"/>
        <v>360</v>
      </c>
      <c r="S29" s="29" t="str">
        <f t="shared" si="12"/>
        <v>M-6</v>
      </c>
      <c r="T29" s="69" t="str">
        <f t="shared" si="0"/>
        <v>II</v>
      </c>
      <c r="U29" s="70" t="str">
        <f t="shared" si="13"/>
        <v>No Aceptable o Aceptable Con Control Especifico</v>
      </c>
      <c r="V29" s="115"/>
      <c r="W29" s="74" t="str">
        <f>VLOOKUP(H29,PELIGROS!A$2:G$445,6,0)</f>
        <v>Muerte</v>
      </c>
      <c r="X29" s="18"/>
      <c r="Y29" s="18"/>
      <c r="Z29" s="18"/>
      <c r="AA29" s="14"/>
      <c r="AB29" s="20" t="str">
        <f>VLOOKUP(H29,PELIGROS!A$2:G$445,7,0)</f>
        <v>Seguridad vial y manejo defensivo, aseguramiento de áreas de trabajo</v>
      </c>
      <c r="AC29" s="18" t="s">
        <v>1205</v>
      </c>
      <c r="AD29" s="91"/>
    </row>
    <row r="30" spans="1:30" ht="38.25" x14ac:dyDescent="0.25">
      <c r="A30" s="86"/>
      <c r="B30" s="86"/>
      <c r="C30" s="91"/>
      <c r="D30" s="110"/>
      <c r="E30" s="113"/>
      <c r="F30" s="113"/>
      <c r="G30" s="74" t="str">
        <f>VLOOKUP(H30,PELIGROS!A$1:G$445,2,0)</f>
        <v>Superficies de trabajo irregulares o deslizantes</v>
      </c>
      <c r="H30" s="22" t="s">
        <v>597</v>
      </c>
      <c r="I30" s="22" t="s">
        <v>1374</v>
      </c>
      <c r="J30" s="74" t="str">
        <f>VLOOKUP(H30,PELIGROS!A$2:G$445,3,0)</f>
        <v>Caidas del mismo nivel, fracturas, golpe con objetos, caídas de objetos, obstrucción de rutas de evacuación</v>
      </c>
      <c r="K30" s="16"/>
      <c r="L30" s="74" t="str">
        <f>VLOOKUP(H30,PELIGROS!A$2:G$445,4,0)</f>
        <v>N/A</v>
      </c>
      <c r="M30" s="74" t="str">
        <f>VLOOKUP(H30,PELIGROS!A$2:G$445,5,0)</f>
        <v>N/A</v>
      </c>
      <c r="N30" s="16">
        <v>2</v>
      </c>
      <c r="O30" s="17">
        <v>2</v>
      </c>
      <c r="P30" s="17">
        <v>10</v>
      </c>
      <c r="Q30" s="24">
        <f t="shared" si="10"/>
        <v>4</v>
      </c>
      <c r="R30" s="24">
        <f t="shared" si="11"/>
        <v>40</v>
      </c>
      <c r="S30" s="29" t="str">
        <f t="shared" si="12"/>
        <v>B-4</v>
      </c>
      <c r="T30" s="69" t="str">
        <f t="shared" si="0"/>
        <v>III</v>
      </c>
      <c r="U30" s="70" t="str">
        <f t="shared" si="13"/>
        <v>Mejorable</v>
      </c>
      <c r="V30" s="115"/>
      <c r="W30" s="74" t="str">
        <f>VLOOKUP(H30,PELIGROS!A$2:G$445,6,0)</f>
        <v>Caídas de distinto nivel</v>
      </c>
      <c r="X30" s="18"/>
      <c r="Y30" s="18"/>
      <c r="Z30" s="18"/>
      <c r="AA30" s="14"/>
      <c r="AB30" s="20" t="str">
        <f>VLOOKUP(H30,PELIGROS!A$2:G$445,7,0)</f>
        <v>Pautas Básicas en orden y aseo en el lugar de trabajo, actos y condiciones inseguras</v>
      </c>
      <c r="AC30" s="18" t="s">
        <v>1206</v>
      </c>
      <c r="AD30" s="91"/>
    </row>
    <row r="31" spans="1:30" ht="89.25" x14ac:dyDescent="0.25">
      <c r="A31" s="86"/>
      <c r="B31" s="86"/>
      <c r="C31" s="91"/>
      <c r="D31" s="110"/>
      <c r="E31" s="113"/>
      <c r="F31" s="113"/>
      <c r="G31" s="82" t="str">
        <f>VLOOKUP(H31,PELIGROS!A$1:G$445,2,0)</f>
        <v>MANTENIMIENTO DE PUENTE GRUAS, LIMPIEZA DE CANALES, MANTENIMIENTO DE INSTALACIONES LOCATIVAS, MANTENIMIENTO Y REPARACIÓN DE POZOS</v>
      </c>
      <c r="H31" s="22" t="s">
        <v>624</v>
      </c>
      <c r="I31" s="22" t="s">
        <v>1374</v>
      </c>
      <c r="J31" s="82" t="str">
        <f>VLOOKUP(H31,PELIGROS!A$2:G$445,3,0)</f>
        <v>LESIONES, FRACTURAS, MUERTE</v>
      </c>
      <c r="K31" s="16"/>
      <c r="L31" s="82" t="str">
        <f>VLOOKUP(H31,PELIGROS!A$2:G$445,4,0)</f>
        <v>Inspecciones planeadas e inspecciones no planeadas, procedimientos de programas de seguridad y salud en el trabajo</v>
      </c>
      <c r="M31" s="82" t="str">
        <f>VLOOKUP(H31,PELIGROS!A$2:G$445,5,0)</f>
        <v>EPP</v>
      </c>
      <c r="N31" s="16">
        <v>2</v>
      </c>
      <c r="O31" s="17">
        <v>2</v>
      </c>
      <c r="P31" s="17">
        <v>60</v>
      </c>
      <c r="Q31" s="24">
        <f t="shared" ref="Q31" si="14">N31*O31</f>
        <v>4</v>
      </c>
      <c r="R31" s="24">
        <f t="shared" ref="R31" si="15">P31*Q31</f>
        <v>240</v>
      </c>
      <c r="S31" s="29" t="str">
        <f t="shared" ref="S31" si="16">IF(Q31=40,"MA-40",IF(Q31=30,"MA-30",IF(Q31=20,"A-20",IF(Q31=10,"A-10",IF(Q31=24,"MA-24",IF(Q31=18,"A-18",IF(Q31=12,"A-12",IF(Q31=6,"M-6",IF(Q31=8,"M-8",IF(Q31=6,"M-6",IF(Q31=4,"B-4",IF(Q31=2,"B-2",))))))))))))</f>
        <v>B-4</v>
      </c>
      <c r="T31" s="69" t="str">
        <f t="shared" ref="T31" si="17">IF(R31&lt;=20,"IV",IF(R31&lt;=120,"III",IF(R31&lt;=500,"II",IF(R31&lt;=4000,"I"))))</f>
        <v>II</v>
      </c>
      <c r="U31" s="70" t="str">
        <f t="shared" ref="U31" si="18">IF(T31=0,"",IF(T31="IV","Aceptable",IF(T31="III","Mejorable",IF(T31="II","No Aceptable o Aceptable Con Control Especifico",IF(T31="I","No Aceptable","")))))</f>
        <v>No Aceptable o Aceptable Con Control Especifico</v>
      </c>
      <c r="V31" s="115"/>
      <c r="W31" s="82" t="str">
        <f>VLOOKUP(H31,PELIGROS!A$2:G$445,6,0)</f>
        <v>MUERTE</v>
      </c>
      <c r="X31" s="18"/>
      <c r="Y31" s="18"/>
      <c r="Z31" s="18"/>
      <c r="AA31" s="14"/>
      <c r="AB31" s="20" t="str">
        <f>VLOOKUP(H31,PELIGROS!A$2:G$445,7,0)</f>
        <v>CERTIFICACIÓN Y/O ENTRENAMIENTO EN TRABAJO SEGURO EN ALTURAS; DILGENCIAMIENTO DE PERMISO DE TRABAJO; USO Y MANEJO ADECUADO DE E.P.P.; ARME Y DESARME DE ANDAMIOS</v>
      </c>
      <c r="AC31" s="18"/>
      <c r="AD31" s="91"/>
    </row>
    <row r="32" spans="1:30" ht="63.75" x14ac:dyDescent="0.25">
      <c r="A32" s="86"/>
      <c r="B32" s="86"/>
      <c r="C32" s="91"/>
      <c r="D32" s="110"/>
      <c r="E32" s="113"/>
      <c r="F32" s="113"/>
      <c r="G32" s="74" t="str">
        <f>VLOOKUP(H32,PELIGROS!A$1:G$445,2,0)</f>
        <v>Atraco, golpiza, atentados y secuestrados</v>
      </c>
      <c r="H32" s="22" t="s">
        <v>57</v>
      </c>
      <c r="I32" s="22" t="s">
        <v>1374</v>
      </c>
      <c r="J32" s="74" t="str">
        <f>VLOOKUP(H32,PELIGROS!A$2:G$445,3,0)</f>
        <v>Estrés, golpes, Secuestros</v>
      </c>
      <c r="K32" s="16"/>
      <c r="L32" s="74" t="str">
        <f>VLOOKUP(H32,PELIGROS!A$2:G$445,4,0)</f>
        <v>Inspecciones planeadas e inspecciones no planeadas, procedimientos de programas de seguridad y salud en el trabajo</v>
      </c>
      <c r="M32" s="74" t="str">
        <f>VLOOKUP(H32,PELIGROS!A$2:G$445,5,0)</f>
        <v xml:space="preserve">Uniformes Corporativos, Caquetas corporativas, Carnetización
</v>
      </c>
      <c r="N32" s="16">
        <v>2</v>
      </c>
      <c r="O32" s="17">
        <v>3</v>
      </c>
      <c r="P32" s="17">
        <v>60</v>
      </c>
      <c r="Q32" s="24">
        <f t="shared" si="10"/>
        <v>6</v>
      </c>
      <c r="R32" s="24">
        <f t="shared" si="11"/>
        <v>360</v>
      </c>
      <c r="S32" s="29" t="str">
        <f t="shared" si="12"/>
        <v>M-6</v>
      </c>
      <c r="T32" s="69" t="str">
        <f t="shared" si="0"/>
        <v>II</v>
      </c>
      <c r="U32" s="70" t="str">
        <f t="shared" si="13"/>
        <v>No Aceptable o Aceptable Con Control Especifico</v>
      </c>
      <c r="V32" s="115"/>
      <c r="W32" s="74" t="str">
        <f>VLOOKUP(H32,PELIGROS!A$2:G$445,6,0)</f>
        <v>Secuestros</v>
      </c>
      <c r="X32" s="18"/>
      <c r="Y32" s="18"/>
      <c r="Z32" s="18"/>
      <c r="AA32" s="14"/>
      <c r="AB32" s="20" t="str">
        <f>VLOOKUP(H32,PELIGROS!A$2:G$445,7,0)</f>
        <v>N/A</v>
      </c>
      <c r="AC32" s="18" t="s">
        <v>1207</v>
      </c>
      <c r="AD32" s="91"/>
    </row>
    <row r="33" spans="1:30" ht="51.75" thickBot="1" x14ac:dyDescent="0.3">
      <c r="A33" s="86"/>
      <c r="B33" s="86"/>
      <c r="C33" s="91"/>
      <c r="D33" s="110"/>
      <c r="E33" s="113"/>
      <c r="F33" s="113"/>
      <c r="G33" s="74" t="str">
        <f>VLOOKUP(H33,PELIGROS!A$1:G$445,2,0)</f>
        <v>SISMOS, INCENDIOS, INUNDACIONES, TERREMOTOS, VENDAVALES, DERRUMBE</v>
      </c>
      <c r="H33" s="22" t="s">
        <v>62</v>
      </c>
      <c r="I33" s="22" t="s">
        <v>1375</v>
      </c>
      <c r="J33" s="74" t="str">
        <f>VLOOKUP(H33,PELIGROS!A$2:G$445,3,0)</f>
        <v>SISMOS, INCENDIOS, INUNDACIONES, TERREMOTOS, VENDAVALES</v>
      </c>
      <c r="K33" s="16"/>
      <c r="L33" s="74" t="str">
        <f>VLOOKUP(H33,PELIGROS!A$2:G$445,4,0)</f>
        <v>Inspecciones planeadas e inspecciones no planeadas, procedimientos de programas de seguridad y salud en el trabajo</v>
      </c>
      <c r="M33" s="74" t="str">
        <f>VLOOKUP(H33,PELIGROS!A$2:G$445,5,0)</f>
        <v>BRIGADAS DE EMERGENCIAS</v>
      </c>
      <c r="N33" s="16">
        <v>2</v>
      </c>
      <c r="O33" s="17">
        <v>1</v>
      </c>
      <c r="P33" s="17">
        <v>100</v>
      </c>
      <c r="Q33" s="24">
        <f t="shared" si="10"/>
        <v>2</v>
      </c>
      <c r="R33" s="24">
        <f t="shared" si="11"/>
        <v>200</v>
      </c>
      <c r="S33" s="29" t="str">
        <f t="shared" si="12"/>
        <v>B-2</v>
      </c>
      <c r="T33" s="69" t="str">
        <f t="shared" si="0"/>
        <v>II</v>
      </c>
      <c r="U33" s="70" t="str">
        <f t="shared" si="13"/>
        <v>No Aceptable o Aceptable Con Control Especifico</v>
      </c>
      <c r="V33" s="89"/>
      <c r="W33" s="74" t="str">
        <f>VLOOKUP(H33,PELIGROS!A$2:G$445,6,0)</f>
        <v>MUERTE</v>
      </c>
      <c r="X33" s="18"/>
      <c r="Y33" s="18"/>
      <c r="Z33" s="18"/>
      <c r="AA33" s="14"/>
      <c r="AB33" s="20" t="str">
        <f>VLOOKUP(H33,PELIGROS!A$2:G$445,7,0)</f>
        <v>ENTRENAMIENTO DE LA BRIGADA; DIVULGACIÓN DE PLAN DE EMERGENCIA</v>
      </c>
      <c r="AC33" s="18" t="s">
        <v>1209</v>
      </c>
      <c r="AD33" s="92"/>
    </row>
    <row r="34" spans="1:30" ht="51" x14ac:dyDescent="0.25">
      <c r="A34" s="86"/>
      <c r="B34" s="86"/>
      <c r="C34" s="93" t="str">
        <f>VLOOKUP(E34,[1]Hoja2!A$2:C$82,2,0)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34" s="96" t="str">
        <f>VLOOKUP(E34,[1]Hoja2!A$2:C$82,3,0)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34" s="99" t="s">
        <v>1035</v>
      </c>
      <c r="F34" s="99" t="s">
        <v>1214</v>
      </c>
      <c r="G34" s="72" t="str">
        <f>VLOOKUP(H34,PELIGROS!A$1:G$445,2,0)</f>
        <v>Bacteria</v>
      </c>
      <c r="H34" s="53" t="s">
        <v>108</v>
      </c>
      <c r="I34" s="53" t="s">
        <v>1370</v>
      </c>
      <c r="J34" s="72" t="str">
        <f>VLOOKUP(H34,PELIGROS!A$2:G$445,3,0)</f>
        <v>Infecciones producidas por Bacterianas</v>
      </c>
      <c r="K34" s="61"/>
      <c r="L34" s="72" t="str">
        <f>VLOOKUP(H34,PELIGROS!A$2:G$445,4,0)</f>
        <v>Inspecciones planeadas e inspecciones no planeadas, procedimientos de programas de seguridad y salud en el trabajo</v>
      </c>
      <c r="M34" s="72" t="str">
        <f>VLOOKUP(H34,PELIGROS!A$2:G$445,5,0)</f>
        <v>Programa de vacunación, bota pantalon, overol, guantes, tapabocas, mascarillas con filtos</v>
      </c>
      <c r="N34" s="71">
        <v>2</v>
      </c>
      <c r="O34" s="55">
        <v>3</v>
      </c>
      <c r="P34" s="55">
        <v>10</v>
      </c>
      <c r="Q34" s="55">
        <f t="shared" si="10"/>
        <v>6</v>
      </c>
      <c r="R34" s="55">
        <f t="shared" si="11"/>
        <v>60</v>
      </c>
      <c r="S34" s="63" t="str">
        <f t="shared" si="12"/>
        <v>M-6</v>
      </c>
      <c r="T34" s="64" t="str">
        <f t="shared" si="0"/>
        <v>III</v>
      </c>
      <c r="U34" s="65" t="str">
        <f t="shared" si="13"/>
        <v>Mejorable</v>
      </c>
      <c r="V34" s="102">
        <v>2</v>
      </c>
      <c r="W34" s="72" t="str">
        <f>VLOOKUP(H34,PELIGROS!A$2:G$445,6,0)</f>
        <v xml:space="preserve">Enfermedades Infectocontagiosas
</v>
      </c>
      <c r="X34" s="66"/>
      <c r="Y34" s="66"/>
      <c r="Z34" s="66"/>
      <c r="AA34" s="67"/>
      <c r="AB34" s="60" t="str">
        <f>VLOOKUP(H34,PELIGROS!A$2:G$445,7,0)</f>
        <v xml:space="preserve">Riesgo Biológico, Autocuidado y/o Uso y manejo adecuado de E.P.P.
</v>
      </c>
      <c r="AC34" s="96" t="s">
        <v>1258</v>
      </c>
      <c r="AD34" s="96" t="s">
        <v>1201</v>
      </c>
    </row>
    <row r="35" spans="1:30" ht="51" x14ac:dyDescent="0.25">
      <c r="A35" s="86"/>
      <c r="B35" s="86"/>
      <c r="C35" s="94"/>
      <c r="D35" s="97"/>
      <c r="E35" s="100"/>
      <c r="F35" s="100"/>
      <c r="G35" s="72" t="str">
        <f>VLOOKUP(H35,PELIGROS!A$1:G$445,2,0)</f>
        <v>Virus</v>
      </c>
      <c r="H35" s="53" t="s">
        <v>120</v>
      </c>
      <c r="I35" s="53" t="s">
        <v>1370</v>
      </c>
      <c r="J35" s="72" t="str">
        <f>VLOOKUP(H35,PELIGROS!A$2:G$445,3,0)</f>
        <v>Infecciones Virales</v>
      </c>
      <c r="K35" s="61"/>
      <c r="L35" s="72" t="str">
        <f>VLOOKUP(H35,PELIGROS!A$2:G$445,4,0)</f>
        <v>Inspecciones planeadas e inspecciones no planeadas, procedimientos de programas de seguridad y salud en el trabajo</v>
      </c>
      <c r="M35" s="72" t="str">
        <f>VLOOKUP(H35,PELIGROS!A$2:G$445,5,0)</f>
        <v>Programa de vacunación, bota pantalon, overol, guantes, tapabocas, mascarillas con filtos</v>
      </c>
      <c r="N35" s="71">
        <v>2</v>
      </c>
      <c r="O35" s="55">
        <v>3</v>
      </c>
      <c r="P35" s="55">
        <v>10</v>
      </c>
      <c r="Q35" s="55">
        <f t="shared" si="10"/>
        <v>6</v>
      </c>
      <c r="R35" s="55">
        <f t="shared" si="11"/>
        <v>60</v>
      </c>
      <c r="S35" s="63" t="str">
        <f t="shared" si="12"/>
        <v>M-6</v>
      </c>
      <c r="T35" s="64" t="str">
        <f t="shared" si="0"/>
        <v>III</v>
      </c>
      <c r="U35" s="65" t="str">
        <f t="shared" si="13"/>
        <v>Mejorable</v>
      </c>
      <c r="V35" s="103"/>
      <c r="W35" s="72" t="str">
        <f>VLOOKUP(H35,PELIGROS!A$2:G$445,6,0)</f>
        <v xml:space="preserve">Enfermedades Infectocontagiosas
</v>
      </c>
      <c r="X35" s="66"/>
      <c r="Y35" s="66"/>
      <c r="Z35" s="66"/>
      <c r="AA35" s="67"/>
      <c r="AB35" s="60" t="str">
        <f>VLOOKUP(H35,PELIGROS!A$2:G$445,7,0)</f>
        <v xml:space="preserve">Riesgo Biológico, Autocuidado y/o Uso y manejo adecuado de E.P.P.
</v>
      </c>
      <c r="AC35" s="163"/>
      <c r="AD35" s="97"/>
    </row>
    <row r="36" spans="1:30" ht="51" x14ac:dyDescent="0.25">
      <c r="A36" s="86"/>
      <c r="B36" s="86"/>
      <c r="C36" s="94"/>
      <c r="D36" s="97"/>
      <c r="E36" s="100"/>
      <c r="F36" s="100"/>
      <c r="G36" s="72" t="str">
        <f>VLOOKUP(H36,PELIGROS!A$1:G$445,2,0)</f>
        <v>INFRAROJA, ULTRAVIOLETA, VISIBLE, RADIOFRECUENCIA, MICROONDAS, LASER</v>
      </c>
      <c r="H36" s="53" t="s">
        <v>67</v>
      </c>
      <c r="I36" s="53" t="s">
        <v>1371</v>
      </c>
      <c r="J36" s="72" t="str">
        <f>VLOOKUP(H36,PELIGROS!A$2:G$445,3,0)</f>
        <v>CÁNCER, LESIONES DÉRMICAS Y OCULARES</v>
      </c>
      <c r="K36" s="61"/>
      <c r="L36" s="72" t="str">
        <f>VLOOKUP(H36,PELIGROS!A$2:G$445,4,0)</f>
        <v>Inspecciones planeadas e inspecciones no planeadas, procedimientos de programas de seguridad y salud en el trabajo</v>
      </c>
      <c r="M36" s="72" t="str">
        <f>VLOOKUP(H36,PELIGROS!A$2:G$445,5,0)</f>
        <v>PROGRAMA BLOQUEADOR SOLAR</v>
      </c>
      <c r="N36" s="61">
        <v>2</v>
      </c>
      <c r="O36" s="62">
        <v>2</v>
      </c>
      <c r="P36" s="62">
        <v>10</v>
      </c>
      <c r="Q36" s="55">
        <f t="shared" si="10"/>
        <v>4</v>
      </c>
      <c r="R36" s="55">
        <f t="shared" si="11"/>
        <v>40</v>
      </c>
      <c r="S36" s="63" t="str">
        <f t="shared" si="12"/>
        <v>B-4</v>
      </c>
      <c r="T36" s="64" t="str">
        <f t="shared" si="0"/>
        <v>III</v>
      </c>
      <c r="U36" s="65" t="str">
        <f t="shared" si="13"/>
        <v>Mejorable</v>
      </c>
      <c r="V36" s="103"/>
      <c r="W36" s="72" t="str">
        <f>VLOOKUP(H36,PELIGROS!A$2:G$445,6,0)</f>
        <v>CÁNCER</v>
      </c>
      <c r="X36" s="66"/>
      <c r="Y36" s="66"/>
      <c r="Z36" s="66"/>
      <c r="AA36" s="67"/>
      <c r="AB36" s="60" t="str">
        <f>VLOOKUP(H36,PELIGROS!A$2:G$445,7,0)</f>
        <v>N/A</v>
      </c>
      <c r="AC36" s="66" t="s">
        <v>1202</v>
      </c>
      <c r="AD36" s="97"/>
    </row>
    <row r="37" spans="1:30" ht="63.75" x14ac:dyDescent="0.25">
      <c r="A37" s="86"/>
      <c r="B37" s="86"/>
      <c r="C37" s="94"/>
      <c r="D37" s="97"/>
      <c r="E37" s="100"/>
      <c r="F37" s="100"/>
      <c r="G37" s="72" t="str">
        <f>VLOOKUP(H37,PELIGROS!A$1:G$445,2,0)</f>
        <v>NATURALEZA DE LA TAREA</v>
      </c>
      <c r="H37" s="53" t="s">
        <v>76</v>
      </c>
      <c r="I37" s="53" t="s">
        <v>1372</v>
      </c>
      <c r="J37" s="72" t="str">
        <f>VLOOKUP(H37,PELIGROS!A$2:G$445,3,0)</f>
        <v>ESTRÉS,  TRANSTORNOS DEL SUEÑO</v>
      </c>
      <c r="K37" s="61"/>
      <c r="L37" s="72" t="str">
        <f>VLOOKUP(H37,PELIGROS!A$2:G$445,4,0)</f>
        <v>N/A</v>
      </c>
      <c r="M37" s="72" t="str">
        <f>VLOOKUP(H37,PELIGROS!A$2:G$445,5,0)</f>
        <v>PVE PSICOSOCIAL</v>
      </c>
      <c r="N37" s="61">
        <v>2</v>
      </c>
      <c r="O37" s="62">
        <v>3</v>
      </c>
      <c r="P37" s="62">
        <v>10</v>
      </c>
      <c r="Q37" s="55">
        <f t="shared" si="10"/>
        <v>6</v>
      </c>
      <c r="R37" s="55">
        <f t="shared" si="11"/>
        <v>60</v>
      </c>
      <c r="S37" s="63" t="str">
        <f t="shared" si="12"/>
        <v>M-6</v>
      </c>
      <c r="T37" s="64" t="str">
        <f t="shared" si="0"/>
        <v>III</v>
      </c>
      <c r="U37" s="65" t="str">
        <f t="shared" si="13"/>
        <v>Mejorable</v>
      </c>
      <c r="V37" s="103"/>
      <c r="W37" s="72" t="str">
        <f>VLOOKUP(H37,PELIGROS!A$2:G$445,6,0)</f>
        <v>ESTRÉS</v>
      </c>
      <c r="X37" s="66"/>
      <c r="Y37" s="66"/>
      <c r="Z37" s="66"/>
      <c r="AA37" s="67"/>
      <c r="AB37" s="60" t="str">
        <f>VLOOKUP(H37,PELIGROS!A$2:G$445,7,0)</f>
        <v>N/A</v>
      </c>
      <c r="AC37" s="66" t="s">
        <v>1203</v>
      </c>
      <c r="AD37" s="97"/>
    </row>
    <row r="38" spans="1:30" ht="51" x14ac:dyDescent="0.25">
      <c r="A38" s="86"/>
      <c r="B38" s="86"/>
      <c r="C38" s="94"/>
      <c r="D38" s="97"/>
      <c r="E38" s="100"/>
      <c r="F38" s="100"/>
      <c r="G38" s="72" t="str">
        <f>VLOOKUP(H38,PELIGROS!A$1:G$445,2,0)</f>
        <v>Forzadas, Prolongadas</v>
      </c>
      <c r="H38" s="53" t="s">
        <v>40</v>
      </c>
      <c r="I38" s="53" t="s">
        <v>1373</v>
      </c>
      <c r="J38" s="72" t="str">
        <f>VLOOKUP(H38,PELIGROS!A$2:G$445,3,0)</f>
        <v xml:space="preserve">Lesiones osteomusculares, lesiones osteoarticulares
</v>
      </c>
      <c r="K38" s="61"/>
      <c r="L38" s="72" t="str">
        <f>VLOOKUP(H38,PELIGROS!A$2:G$445,4,0)</f>
        <v>Inspecciones planeadas e inspecciones no planeadas, procedimientos de programas de seguridad y salud en el trabajo</v>
      </c>
      <c r="M38" s="72" t="str">
        <f>VLOOKUP(H38,PELIGROS!A$2:G$445,5,0)</f>
        <v>PVE Biomecánico, programa pausas activas, exámenes periódicos, recomendaciones, control de posturas</v>
      </c>
      <c r="N38" s="61">
        <v>2</v>
      </c>
      <c r="O38" s="62">
        <v>3</v>
      </c>
      <c r="P38" s="62">
        <v>25</v>
      </c>
      <c r="Q38" s="55">
        <f t="shared" si="10"/>
        <v>6</v>
      </c>
      <c r="R38" s="55">
        <f t="shared" si="11"/>
        <v>150</v>
      </c>
      <c r="S38" s="63" t="str">
        <f t="shared" si="12"/>
        <v>M-6</v>
      </c>
      <c r="T38" s="64" t="str">
        <f t="shared" si="0"/>
        <v>II</v>
      </c>
      <c r="U38" s="65" t="str">
        <f t="shared" si="13"/>
        <v>No Aceptable o Aceptable Con Control Especifico</v>
      </c>
      <c r="V38" s="103"/>
      <c r="W38" s="72" t="str">
        <f>VLOOKUP(H38,PELIGROS!A$2:G$445,6,0)</f>
        <v>Enfermedades Osteomusculares</v>
      </c>
      <c r="X38" s="66"/>
      <c r="Y38" s="66"/>
      <c r="Z38" s="66"/>
      <c r="AA38" s="67"/>
      <c r="AB38" s="60" t="str">
        <f>VLOOKUP(H38,PELIGROS!A$2:G$445,7,0)</f>
        <v>Prevención en lesiones osteomusculares, líderes de pausas activas</v>
      </c>
      <c r="AC38" s="66" t="s">
        <v>1204</v>
      </c>
      <c r="AD38" s="97"/>
    </row>
    <row r="39" spans="1:30" ht="51" x14ac:dyDescent="0.25">
      <c r="A39" s="86"/>
      <c r="B39" s="86"/>
      <c r="C39" s="94"/>
      <c r="D39" s="97"/>
      <c r="E39" s="100"/>
      <c r="F39" s="100"/>
      <c r="G39" s="72" t="str">
        <f>VLOOKUP(H39,PELIGROS!A$1:G$445,2,0)</f>
        <v>Movimientos repetitivos, Miembros Superiores</v>
      </c>
      <c r="H39" s="53" t="s">
        <v>47</v>
      </c>
      <c r="I39" s="53" t="s">
        <v>1373</v>
      </c>
      <c r="J39" s="72" t="str">
        <f>VLOOKUP(H39,PELIGROS!A$2:G$445,3,0)</f>
        <v>Lesiones Musculoesqueléticas</v>
      </c>
      <c r="K39" s="61"/>
      <c r="L39" s="72" t="str">
        <f>VLOOKUP(H39,PELIGROS!A$2:G$445,4,0)</f>
        <v>N/A</v>
      </c>
      <c r="M39" s="72" t="str">
        <f>VLOOKUP(H39,PELIGROS!A$2:G$445,5,0)</f>
        <v>PVE BIomécanico, programa pausas activas, examenes periódicos, recomendaicones, control de posturas</v>
      </c>
      <c r="N39" s="61">
        <v>2</v>
      </c>
      <c r="O39" s="62">
        <v>2</v>
      </c>
      <c r="P39" s="62">
        <v>10</v>
      </c>
      <c r="Q39" s="55">
        <f t="shared" si="10"/>
        <v>4</v>
      </c>
      <c r="R39" s="55">
        <f t="shared" si="11"/>
        <v>40</v>
      </c>
      <c r="S39" s="63" t="str">
        <f t="shared" si="12"/>
        <v>B-4</v>
      </c>
      <c r="T39" s="64" t="str">
        <f t="shared" si="0"/>
        <v>III</v>
      </c>
      <c r="U39" s="65" t="str">
        <f t="shared" si="13"/>
        <v>Mejorable</v>
      </c>
      <c r="V39" s="103"/>
      <c r="W39" s="72" t="str">
        <f>VLOOKUP(H39,PELIGROS!A$2:G$445,6,0)</f>
        <v>Enfermedades musculoesqueleticas</v>
      </c>
      <c r="X39" s="66"/>
      <c r="Y39" s="66"/>
      <c r="Z39" s="66"/>
      <c r="AA39" s="67"/>
      <c r="AB39" s="60" t="str">
        <f>VLOOKUP(H39,PELIGROS!A$2:G$445,7,0)</f>
        <v>Prevención en lesiones osteomusculares, líderes de pausas activas</v>
      </c>
      <c r="AC39" s="66" t="s">
        <v>1204</v>
      </c>
      <c r="AD39" s="97"/>
    </row>
    <row r="40" spans="1:30" ht="51" x14ac:dyDescent="0.25">
      <c r="A40" s="86"/>
      <c r="B40" s="86"/>
      <c r="C40" s="94"/>
      <c r="D40" s="97"/>
      <c r="E40" s="100"/>
      <c r="F40" s="100"/>
      <c r="G40" s="72" t="str">
        <f>VLOOKUP(H40,PELIGROS!A$1:G$445,2,0)</f>
        <v>Atropellamiento, Envestir</v>
      </c>
      <c r="H40" s="53" t="s">
        <v>1187</v>
      </c>
      <c r="I40" s="53" t="s">
        <v>1374</v>
      </c>
      <c r="J40" s="72" t="str">
        <f>VLOOKUP(H40,PELIGROS!A$2:G$445,3,0)</f>
        <v>Lesiones, pérdidas materiales, muerte</v>
      </c>
      <c r="K40" s="61"/>
      <c r="L40" s="72" t="str">
        <f>VLOOKUP(H40,PELIGROS!A$2:G$445,4,0)</f>
        <v>Inspecciones planeadas e inspecciones no planeadas, procedimientos de programas de seguridad y salud en el trabajo</v>
      </c>
      <c r="M40" s="72" t="str">
        <f>VLOOKUP(H40,PELIGROS!A$2:G$445,5,0)</f>
        <v>Programa de seguridad vial, señalización</v>
      </c>
      <c r="N40" s="61">
        <v>2</v>
      </c>
      <c r="O40" s="62">
        <v>3</v>
      </c>
      <c r="P40" s="62">
        <v>60</v>
      </c>
      <c r="Q40" s="55">
        <f t="shared" si="10"/>
        <v>6</v>
      </c>
      <c r="R40" s="55">
        <f t="shared" si="11"/>
        <v>360</v>
      </c>
      <c r="S40" s="63" t="str">
        <f t="shared" si="12"/>
        <v>M-6</v>
      </c>
      <c r="T40" s="64" t="str">
        <f t="shared" si="0"/>
        <v>II</v>
      </c>
      <c r="U40" s="65" t="str">
        <f t="shared" si="13"/>
        <v>No Aceptable o Aceptable Con Control Especifico</v>
      </c>
      <c r="V40" s="103"/>
      <c r="W40" s="72" t="str">
        <f>VLOOKUP(H40,PELIGROS!A$2:G$445,6,0)</f>
        <v>Muerte</v>
      </c>
      <c r="X40" s="66"/>
      <c r="Y40" s="66"/>
      <c r="Z40" s="66"/>
      <c r="AA40" s="67"/>
      <c r="AB40" s="60" t="str">
        <f>VLOOKUP(H40,PELIGROS!A$2:G$445,7,0)</f>
        <v>Seguridad vial y manejo defensivo, aseguramiento de áreas de trabajo</v>
      </c>
      <c r="AC40" s="66" t="s">
        <v>1205</v>
      </c>
      <c r="AD40" s="97"/>
    </row>
    <row r="41" spans="1:30" ht="40.5" x14ac:dyDescent="0.25">
      <c r="A41" s="86"/>
      <c r="B41" s="86"/>
      <c r="C41" s="94"/>
      <c r="D41" s="97"/>
      <c r="E41" s="100"/>
      <c r="F41" s="100"/>
      <c r="G41" s="72" t="str">
        <f>VLOOKUP(H41,PELIGROS!A$1:G$445,2,0)</f>
        <v>Superficies de trabajo irregulares o deslizantes</v>
      </c>
      <c r="H41" s="53" t="s">
        <v>597</v>
      </c>
      <c r="I41" s="53" t="s">
        <v>1374</v>
      </c>
      <c r="J41" s="72" t="str">
        <f>VLOOKUP(H41,PELIGROS!A$2:G$445,3,0)</f>
        <v>Caidas del mismo nivel, fracturas, golpe con objetos, caídas de objetos, obstrucción de rutas de evacuación</v>
      </c>
      <c r="K41" s="61"/>
      <c r="L41" s="72" t="str">
        <f>VLOOKUP(H41,PELIGROS!A$2:G$445,4,0)</f>
        <v>N/A</v>
      </c>
      <c r="M41" s="72" t="str">
        <f>VLOOKUP(H41,PELIGROS!A$2:G$445,5,0)</f>
        <v>N/A</v>
      </c>
      <c r="N41" s="61">
        <v>2</v>
      </c>
      <c r="O41" s="62">
        <v>3</v>
      </c>
      <c r="P41" s="62">
        <v>25</v>
      </c>
      <c r="Q41" s="55">
        <f t="shared" si="10"/>
        <v>6</v>
      </c>
      <c r="R41" s="55">
        <f t="shared" si="11"/>
        <v>150</v>
      </c>
      <c r="S41" s="63" t="str">
        <f t="shared" si="12"/>
        <v>M-6</v>
      </c>
      <c r="T41" s="64" t="str">
        <f t="shared" si="0"/>
        <v>II</v>
      </c>
      <c r="U41" s="65" t="str">
        <f t="shared" si="13"/>
        <v>No Aceptable o Aceptable Con Control Especifico</v>
      </c>
      <c r="V41" s="103"/>
      <c r="W41" s="72" t="str">
        <f>VLOOKUP(H41,PELIGROS!A$2:G$445,6,0)</f>
        <v>Caídas de distinto nivel</v>
      </c>
      <c r="X41" s="66"/>
      <c r="Y41" s="66"/>
      <c r="Z41" s="66"/>
      <c r="AA41" s="67"/>
      <c r="AB41" s="60" t="str">
        <f>VLOOKUP(H41,PELIGROS!A$2:G$445,7,0)</f>
        <v>Pautas Básicas en orden y aseo en el lugar de trabajo, actos y condiciones inseguras</v>
      </c>
      <c r="AC41" s="66" t="s">
        <v>1345</v>
      </c>
      <c r="AD41" s="97"/>
    </row>
    <row r="42" spans="1:30" ht="89.25" x14ac:dyDescent="0.25">
      <c r="A42" s="86"/>
      <c r="B42" s="86"/>
      <c r="C42" s="94"/>
      <c r="D42" s="97"/>
      <c r="E42" s="100"/>
      <c r="F42" s="100"/>
      <c r="G42" s="84" t="str">
        <f>VLOOKUP(H42,PELIGROS!A$1:G$445,2,0)</f>
        <v>MANTENIMIENTO DE PUENTE GRUAS, LIMPIEZA DE CANALES, MANTENIMIENTO DE INSTALACIONES LOCATIVAS, MANTENIMIENTO Y REPARACIÓN DE POZOS</v>
      </c>
      <c r="H42" s="53" t="s">
        <v>624</v>
      </c>
      <c r="I42" s="53" t="s">
        <v>1374</v>
      </c>
      <c r="J42" s="84" t="str">
        <f>VLOOKUP(H42,PELIGROS!A$2:G$445,3,0)</f>
        <v>LESIONES, FRACTURAS, MUERTE</v>
      </c>
      <c r="K42" s="61"/>
      <c r="L42" s="84" t="str">
        <f>VLOOKUP(H42,PELIGROS!A$2:G$445,4,0)</f>
        <v>Inspecciones planeadas e inspecciones no planeadas, procedimientos de programas de seguridad y salud en el trabajo</v>
      </c>
      <c r="M42" s="84" t="str">
        <f>VLOOKUP(H42,PELIGROS!A$2:G$445,5,0)</f>
        <v>EPP</v>
      </c>
      <c r="N42" s="61">
        <v>2</v>
      </c>
      <c r="O42" s="62">
        <v>1</v>
      </c>
      <c r="P42" s="62">
        <v>60</v>
      </c>
      <c r="Q42" s="55">
        <f t="shared" ref="Q42" si="19">N42*O42</f>
        <v>2</v>
      </c>
      <c r="R42" s="55">
        <f t="shared" ref="R42" si="20">P42*Q42</f>
        <v>120</v>
      </c>
      <c r="S42" s="63" t="str">
        <f t="shared" ref="S42" si="21">IF(Q42=40,"MA-40",IF(Q42=30,"MA-30",IF(Q42=20,"A-20",IF(Q42=10,"A-10",IF(Q42=24,"MA-24",IF(Q42=18,"A-18",IF(Q42=12,"A-12",IF(Q42=6,"M-6",IF(Q42=8,"M-8",IF(Q42=6,"M-6",IF(Q42=4,"B-4",IF(Q42=2,"B-2",))))))))))))</f>
        <v>B-2</v>
      </c>
      <c r="T42" s="64" t="str">
        <f t="shared" ref="T42" si="22">IF(R42&lt;=20,"IV",IF(R42&lt;=120,"III",IF(R42&lt;=500,"II",IF(R42&lt;=4000,"I"))))</f>
        <v>III</v>
      </c>
      <c r="U42" s="65" t="str">
        <f t="shared" ref="U42" si="23">IF(T42=0,"",IF(T42="IV","Aceptable",IF(T42="III","Mejorable",IF(T42="II","No Aceptable o Aceptable Con Control Especifico",IF(T42="I","No Aceptable","")))))</f>
        <v>Mejorable</v>
      </c>
      <c r="V42" s="103"/>
      <c r="W42" s="84" t="str">
        <f>VLOOKUP(H42,PELIGROS!A$2:G$445,6,0)</f>
        <v>MUERTE</v>
      </c>
      <c r="X42" s="66"/>
      <c r="Y42" s="66"/>
      <c r="Z42" s="66"/>
      <c r="AA42" s="67"/>
      <c r="AB42" s="60" t="str">
        <f>VLOOKUP(H42,PELIGROS!A$2:G$445,7,0)</f>
        <v>CERTIFICACIÓN Y/O ENTRENAMIENTO EN TRABAJO SEGURO EN ALTURAS; DILGENCIAMIENTO DE PERMISO DE TRABAJO; USO Y MANEJO ADECUADO DE E.P.P.; ARME Y DESARME DE ANDAMIOS</v>
      </c>
      <c r="AC42" s="66"/>
      <c r="AD42" s="97"/>
    </row>
    <row r="43" spans="1:30" ht="63.75" x14ac:dyDescent="0.25">
      <c r="A43" s="86"/>
      <c r="B43" s="86"/>
      <c r="C43" s="94"/>
      <c r="D43" s="97"/>
      <c r="E43" s="100"/>
      <c r="F43" s="100"/>
      <c r="G43" s="72" t="str">
        <f>VLOOKUP(H43,PELIGROS!A$1:G$445,2,0)</f>
        <v>Atraco, golpiza, atentados y secuestrados</v>
      </c>
      <c r="H43" s="53" t="s">
        <v>57</v>
      </c>
      <c r="I43" s="53" t="s">
        <v>1374</v>
      </c>
      <c r="J43" s="72" t="str">
        <f>VLOOKUP(H43,PELIGROS!A$2:G$445,3,0)</f>
        <v>Estrés, golpes, Secuestros</v>
      </c>
      <c r="K43" s="61"/>
      <c r="L43" s="72" t="str">
        <f>VLOOKUP(H43,PELIGROS!A$2:G$445,4,0)</f>
        <v>Inspecciones planeadas e inspecciones no planeadas, procedimientos de programas de seguridad y salud en el trabajo</v>
      </c>
      <c r="M43" s="72" t="str">
        <f>VLOOKUP(H43,PELIGROS!A$2:G$445,5,0)</f>
        <v xml:space="preserve">Uniformes Corporativos, Caquetas corporativas, Carnetización
</v>
      </c>
      <c r="N43" s="61">
        <v>2</v>
      </c>
      <c r="O43" s="62">
        <v>3</v>
      </c>
      <c r="P43" s="62">
        <v>60</v>
      </c>
      <c r="Q43" s="55">
        <f t="shared" si="10"/>
        <v>6</v>
      </c>
      <c r="R43" s="55">
        <f t="shared" si="11"/>
        <v>360</v>
      </c>
      <c r="S43" s="63" t="str">
        <f t="shared" si="12"/>
        <v>M-6</v>
      </c>
      <c r="T43" s="64" t="str">
        <f t="shared" si="0"/>
        <v>II</v>
      </c>
      <c r="U43" s="65" t="str">
        <f t="shared" si="13"/>
        <v>No Aceptable o Aceptable Con Control Especifico</v>
      </c>
      <c r="V43" s="103"/>
      <c r="W43" s="72" t="str">
        <f>VLOOKUP(H43,PELIGROS!A$2:G$445,6,0)</f>
        <v>Secuestros</v>
      </c>
      <c r="X43" s="66"/>
      <c r="Y43" s="66"/>
      <c r="Z43" s="66"/>
      <c r="AA43" s="67"/>
      <c r="AB43" s="60" t="str">
        <f>VLOOKUP(H43,PELIGROS!A$2:G$445,7,0)</f>
        <v>N/A</v>
      </c>
      <c r="AC43" s="66" t="s">
        <v>1207</v>
      </c>
      <c r="AD43" s="97"/>
    </row>
    <row r="44" spans="1:30" ht="51.75" thickBot="1" x14ac:dyDescent="0.3">
      <c r="A44" s="86"/>
      <c r="B44" s="86"/>
      <c r="C44" s="95"/>
      <c r="D44" s="98"/>
      <c r="E44" s="101"/>
      <c r="F44" s="101"/>
      <c r="G44" s="72" t="str">
        <f>VLOOKUP(H44,PELIGROS!A$1:G$445,2,0)</f>
        <v>SISMOS, INCENDIOS, INUNDACIONES, TERREMOTOS, VENDAVALES, DERRUMBE</v>
      </c>
      <c r="H44" s="53" t="s">
        <v>62</v>
      </c>
      <c r="I44" s="53" t="s">
        <v>1375</v>
      </c>
      <c r="J44" s="72" t="str">
        <f>VLOOKUP(H44,PELIGROS!A$2:G$445,3,0)</f>
        <v>SISMOS, INCENDIOS, INUNDACIONES, TERREMOTOS, VENDAVALES</v>
      </c>
      <c r="K44" s="61"/>
      <c r="L44" s="72" t="str">
        <f>VLOOKUP(H44,PELIGROS!A$2:G$445,4,0)</f>
        <v>Inspecciones planeadas e inspecciones no planeadas, procedimientos de programas de seguridad y salud en el trabajo</v>
      </c>
      <c r="M44" s="72" t="str">
        <f>VLOOKUP(H44,PELIGROS!A$2:G$445,5,0)</f>
        <v>BRIGADAS DE EMERGENCIAS</v>
      </c>
      <c r="N44" s="61">
        <v>2</v>
      </c>
      <c r="O44" s="62">
        <v>1</v>
      </c>
      <c r="P44" s="62">
        <v>100</v>
      </c>
      <c r="Q44" s="55">
        <f t="shared" si="10"/>
        <v>2</v>
      </c>
      <c r="R44" s="55">
        <f t="shared" si="11"/>
        <v>200</v>
      </c>
      <c r="S44" s="63" t="str">
        <f t="shared" si="12"/>
        <v>B-2</v>
      </c>
      <c r="T44" s="64" t="str">
        <f t="shared" si="0"/>
        <v>II</v>
      </c>
      <c r="U44" s="65" t="str">
        <f t="shared" si="13"/>
        <v>No Aceptable o Aceptable Con Control Especifico</v>
      </c>
      <c r="V44" s="104"/>
      <c r="W44" s="72" t="str">
        <f>VLOOKUP(H44,PELIGROS!A$2:G$445,6,0)</f>
        <v>MUERTE</v>
      </c>
      <c r="X44" s="66"/>
      <c r="Y44" s="66"/>
      <c r="Z44" s="66"/>
      <c r="AA44" s="67"/>
      <c r="AB44" s="60" t="str">
        <f>VLOOKUP(H44,PELIGROS!A$2:G$445,7,0)</f>
        <v>ENTRENAMIENTO DE LA BRIGADA; DIVULGACIÓN DE PLAN DE EMERGENCIA</v>
      </c>
      <c r="AC44" s="66" t="s">
        <v>1209</v>
      </c>
      <c r="AD44" s="163"/>
    </row>
    <row r="45" spans="1:30" ht="51" x14ac:dyDescent="0.25">
      <c r="A45" s="86"/>
      <c r="B45" s="86"/>
      <c r="C45" s="107" t="str">
        <f>VLOOKUP(E45,[1]Hoja2!A$2:C$82,2,0)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45" s="109" t="str">
        <f>VLOOKUP(E45,[1]Hoja2!A$2:C$82,3,0)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45" s="112" t="s">
        <v>1037</v>
      </c>
      <c r="F45" s="112" t="s">
        <v>1214</v>
      </c>
      <c r="G45" s="74" t="str">
        <f>VLOOKUP(H45,[1]Hoja1!A$1:G$445,2,0)</f>
        <v>Bacteria</v>
      </c>
      <c r="H45" s="22" t="s">
        <v>108</v>
      </c>
      <c r="I45" s="22" t="s">
        <v>1370</v>
      </c>
      <c r="J45" s="74" t="str">
        <f>VLOOKUP(H45,[1]Hoja1!A$2:G$445,3,0)</f>
        <v>Infecciones producidas por Bacterianas</v>
      </c>
      <c r="K45" s="73"/>
      <c r="L45" s="74" t="str">
        <f>VLOOKUP(H45,[1]Hoja1!A$2:G$445,4,0)</f>
        <v>Inspecciones planeadas e inspecciones no planeadas, procedimientos de programas de seguridad y salud en el trabajo</v>
      </c>
      <c r="M45" s="74" t="str">
        <f>VLOOKUP(H45,[1]Hoja1!A$2:G$445,5,0)</f>
        <v>Programa de vacunación, bota pantalon, overol, guantes, tapabocas, mascarillas con filtos</v>
      </c>
      <c r="N45" s="73">
        <v>2</v>
      </c>
      <c r="O45" s="24">
        <v>3</v>
      </c>
      <c r="P45" s="24">
        <v>10</v>
      </c>
      <c r="Q45" s="24">
        <f>N45*O45</f>
        <v>6</v>
      </c>
      <c r="R45" s="24">
        <f>P45*Q45</f>
        <v>60</v>
      </c>
      <c r="S45" s="75" t="str">
        <f>IF(Q45=40,"MA-40",IF(Q45=30,"MA-30",IF(Q45=20,"A-20",IF(Q45=10,"A-10",IF(Q45=24,"MA-24",IF(Q45=18,"A-18",IF(Q45=12,"A-12",IF(Q45=6,"M-6",IF(Q45=8,"M-8",IF(Q45=6,"M-6",IF(Q45=4,"B-4",IF(Q45=2,"B-2",))))))))))))</f>
        <v>M-6</v>
      </c>
      <c r="T45" s="76" t="str">
        <f t="shared" si="0"/>
        <v>III</v>
      </c>
      <c r="U45" s="77" t="str">
        <f>IF(T45=0,"",IF(T45="IV","Aceptable",IF(T45="III","Mejorable",IF(T45="II","No Aceptable o Aceptable Con Control Especifico",IF(T45="I","No Aceptable","")))))</f>
        <v>Mejorable</v>
      </c>
      <c r="V45" s="158">
        <v>2</v>
      </c>
      <c r="W45" s="74" t="str">
        <f>VLOOKUP(H45,[1]Hoja1!A$2:G$445,6,0)</f>
        <v xml:space="preserve">Enfermedades Infectocontagiosas
</v>
      </c>
      <c r="X45" s="78"/>
      <c r="Y45" s="78"/>
      <c r="Z45" s="78"/>
      <c r="AA45" s="20"/>
      <c r="AB45" s="20" t="str">
        <f>VLOOKUP(H45,[1]Hoja1!A$2:G$445,7,0)</f>
        <v xml:space="preserve">Riesgo Biológico, Autocuidado y/o Uso y manejo adecuado de E.P.P.
</v>
      </c>
      <c r="AC45" s="158" t="s">
        <v>1258</v>
      </c>
      <c r="AD45" s="107" t="s">
        <v>1201</v>
      </c>
    </row>
    <row r="46" spans="1:30" ht="51" x14ac:dyDescent="0.25">
      <c r="A46" s="86"/>
      <c r="B46" s="86"/>
      <c r="C46" s="91"/>
      <c r="D46" s="110"/>
      <c r="E46" s="113"/>
      <c r="F46" s="113"/>
      <c r="G46" s="74" t="str">
        <f>VLOOKUP(H46,[1]Hoja1!A$1:G$445,2,0)</f>
        <v>Hongos</v>
      </c>
      <c r="H46" s="22" t="s">
        <v>117</v>
      </c>
      <c r="I46" s="22" t="s">
        <v>1370</v>
      </c>
      <c r="J46" s="74" t="str">
        <f>VLOOKUP(H46,[1]Hoja1!A$2:G$445,3,0)</f>
        <v>Micosis</v>
      </c>
      <c r="K46" s="16"/>
      <c r="L46" s="74" t="str">
        <f>VLOOKUP(H46,[1]Hoja1!A$2:G$445,4,0)</f>
        <v>Inspecciones planeadas e inspecciones no planeadas, procedimientos de programas de seguridad y salud en el trabajo</v>
      </c>
      <c r="M46" s="74" t="str">
        <f>VLOOKUP(H46,[1]Hoja1!A$2:G$445,5,0)</f>
        <v>Programa de vacunación, éxamenes periódicos</v>
      </c>
      <c r="N46" s="16">
        <v>2</v>
      </c>
      <c r="O46" s="17">
        <v>3</v>
      </c>
      <c r="P46" s="17">
        <v>10</v>
      </c>
      <c r="Q46" s="24">
        <f t="shared" ref="Q46:Q107" si="24">N46*O46</f>
        <v>6</v>
      </c>
      <c r="R46" s="24">
        <f t="shared" ref="R46:R107" si="25">P46*Q46</f>
        <v>60</v>
      </c>
      <c r="S46" s="29" t="str">
        <f t="shared" ref="S46:S107" si="26">IF(Q46=40,"MA-40",IF(Q46=30,"MA-30",IF(Q46=20,"A-20",IF(Q46=10,"A-10",IF(Q46=24,"MA-24",IF(Q46=18,"A-18",IF(Q46=12,"A-12",IF(Q46=6,"M-6",IF(Q46=8,"M-8",IF(Q46=6,"M-6",IF(Q46=4,"B-4",IF(Q46=2,"B-2",))))))))))))</f>
        <v>M-6</v>
      </c>
      <c r="T46" s="69" t="str">
        <f t="shared" si="0"/>
        <v>III</v>
      </c>
      <c r="U46" s="70" t="str">
        <f t="shared" ref="U46:U107" si="27">IF(T46=0,"",IF(T46="IV","Aceptable",IF(T46="III","Mejorable",IF(T46="II","No Aceptable o Aceptable Con Control Especifico",IF(T46="I","No Aceptable","")))))</f>
        <v>Mejorable</v>
      </c>
      <c r="V46" s="115"/>
      <c r="W46" s="74" t="str">
        <f>VLOOKUP(H46,[1]Hoja1!A$2:G$445,6,0)</f>
        <v>Micosis</v>
      </c>
      <c r="X46" s="18"/>
      <c r="Y46" s="18"/>
      <c r="Z46" s="18"/>
      <c r="AA46" s="14"/>
      <c r="AB46" s="20" t="str">
        <f>VLOOKUP(H46,[1]Hoja1!A$2:G$445,7,0)</f>
        <v xml:space="preserve">Riesgo Biológico, Autocuidado y/o Uso y manejo adecuado de E.P.P.
</v>
      </c>
      <c r="AC46" s="115"/>
      <c r="AD46" s="91"/>
    </row>
    <row r="47" spans="1:30" ht="51" x14ac:dyDescent="0.25">
      <c r="A47" s="86"/>
      <c r="B47" s="86"/>
      <c r="C47" s="91"/>
      <c r="D47" s="110"/>
      <c r="E47" s="113"/>
      <c r="F47" s="113"/>
      <c r="G47" s="74" t="str">
        <f>VLOOKUP(H47,[1]Hoja1!A$1:G$445,2,0)</f>
        <v>Virus</v>
      </c>
      <c r="H47" s="22" t="s">
        <v>120</v>
      </c>
      <c r="I47" s="22" t="s">
        <v>1370</v>
      </c>
      <c r="J47" s="74" t="str">
        <f>VLOOKUP(H47,[1]Hoja1!A$2:G$445,3,0)</f>
        <v>Infecciones Virales</v>
      </c>
      <c r="K47" s="16"/>
      <c r="L47" s="74" t="str">
        <f>VLOOKUP(H47,[1]Hoja1!A$2:G$445,4,0)</f>
        <v>Inspecciones planeadas e inspecciones no planeadas, procedimientos de programas de seguridad y salud en el trabajo</v>
      </c>
      <c r="M47" s="74" t="str">
        <f>VLOOKUP(H47,[1]Hoja1!A$2:G$445,5,0)</f>
        <v>Programa de vacunación, bota pantalon, overol, guantes, tapabocas, mascarillas con filtos</v>
      </c>
      <c r="N47" s="16">
        <v>2</v>
      </c>
      <c r="O47" s="17">
        <v>3</v>
      </c>
      <c r="P47" s="17">
        <v>10</v>
      </c>
      <c r="Q47" s="24">
        <f t="shared" si="24"/>
        <v>6</v>
      </c>
      <c r="R47" s="24">
        <f t="shared" si="25"/>
        <v>60</v>
      </c>
      <c r="S47" s="29" t="str">
        <f t="shared" si="26"/>
        <v>M-6</v>
      </c>
      <c r="T47" s="69" t="str">
        <f t="shared" si="0"/>
        <v>III</v>
      </c>
      <c r="U47" s="70" t="str">
        <f t="shared" si="27"/>
        <v>Mejorable</v>
      </c>
      <c r="V47" s="115"/>
      <c r="W47" s="74" t="str">
        <f>VLOOKUP(H47,[1]Hoja1!A$2:G$445,6,0)</f>
        <v xml:space="preserve">Enfermedades Infectocontagiosas
</v>
      </c>
      <c r="X47" s="18"/>
      <c r="Y47" s="18"/>
      <c r="Z47" s="18"/>
      <c r="AA47" s="14"/>
      <c r="AB47" s="20" t="str">
        <f>VLOOKUP(H47,[1]Hoja1!A$2:G$445,7,0)</f>
        <v xml:space="preserve">Riesgo Biológico, Autocuidado y/o Uso y manejo adecuado de E.P.P.
</v>
      </c>
      <c r="AC47" s="89"/>
      <c r="AD47" s="91"/>
    </row>
    <row r="48" spans="1:30" ht="51" x14ac:dyDescent="0.25">
      <c r="A48" s="86"/>
      <c r="B48" s="86"/>
      <c r="C48" s="91"/>
      <c r="D48" s="110"/>
      <c r="E48" s="113"/>
      <c r="F48" s="113"/>
      <c r="G48" s="74" t="str">
        <f>VLOOKUP(H48,[1]Hoja1!A$1:G$445,2,0)</f>
        <v>INFRAROJA, ULTRAVIOLETA, VISIBLE, RADIOFRECUENCIA, MICROONDAS, LASER</v>
      </c>
      <c r="H48" s="22" t="s">
        <v>67</v>
      </c>
      <c r="I48" s="22" t="s">
        <v>1371</v>
      </c>
      <c r="J48" s="74" t="str">
        <f>VLOOKUP(H48,[1]Hoja1!A$2:G$445,3,0)</f>
        <v>CÁNCER, LESIONES DÉRMICAS Y OCULARES</v>
      </c>
      <c r="K48" s="16"/>
      <c r="L48" s="74" t="str">
        <f>VLOOKUP(H48,[1]Hoja1!A$2:G$445,4,0)</f>
        <v>Inspecciones planeadas e inspecciones no planeadas, procedimientos de programas de seguridad y salud en el trabajo</v>
      </c>
      <c r="M48" s="74" t="str">
        <f>VLOOKUP(H48,[1]Hoja1!A$2:G$445,5,0)</f>
        <v>PROGRAMA BLOQUEADOR SOLAR</v>
      </c>
      <c r="N48" s="16">
        <v>2</v>
      </c>
      <c r="O48" s="17">
        <v>3</v>
      </c>
      <c r="P48" s="17">
        <v>10</v>
      </c>
      <c r="Q48" s="24">
        <f t="shared" si="24"/>
        <v>6</v>
      </c>
      <c r="R48" s="24">
        <f t="shared" si="25"/>
        <v>60</v>
      </c>
      <c r="S48" s="29" t="str">
        <f t="shared" si="26"/>
        <v>M-6</v>
      </c>
      <c r="T48" s="69" t="str">
        <f t="shared" si="0"/>
        <v>III</v>
      </c>
      <c r="U48" s="70" t="str">
        <f t="shared" si="27"/>
        <v>Mejorable</v>
      </c>
      <c r="V48" s="115"/>
      <c r="W48" s="74" t="str">
        <f>VLOOKUP(H48,[1]Hoja1!A$2:G$445,6,0)</f>
        <v>CÁNCER</v>
      </c>
      <c r="X48" s="18"/>
      <c r="Y48" s="18"/>
      <c r="Z48" s="18"/>
      <c r="AA48" s="14"/>
      <c r="AB48" s="20" t="str">
        <f>VLOOKUP(H48,[1]Hoja1!A$2:G$445,7,0)</f>
        <v>N/A</v>
      </c>
      <c r="AC48" s="18" t="s">
        <v>1202</v>
      </c>
      <c r="AD48" s="91"/>
    </row>
    <row r="49" spans="1:30" ht="51" x14ac:dyDescent="0.25">
      <c r="A49" s="86"/>
      <c r="B49" s="86"/>
      <c r="C49" s="91"/>
      <c r="D49" s="110"/>
      <c r="E49" s="113"/>
      <c r="F49" s="113"/>
      <c r="G49" s="74" t="str">
        <f>VLOOKUP(H49,[1]Hoja1!A$1:G$445,2,0)</f>
        <v>GASES Y VAPORES</v>
      </c>
      <c r="H49" s="22" t="s">
        <v>250</v>
      </c>
      <c r="I49" s="22" t="s">
        <v>1381</v>
      </c>
      <c r="J49" s="74" t="str">
        <f>VLOOKUP(H49,[1]Hoja1!A$2:G$445,3,0)</f>
        <v xml:space="preserve"> LESIONES EN LA PIEL, IRRITACIÓN EN VÍAS  RESPIRATORIAS, MUERTE</v>
      </c>
      <c r="K49" s="16"/>
      <c r="L49" s="74" t="str">
        <f>VLOOKUP(H49,[1]Hoja1!A$2:G$445,4,0)</f>
        <v>Inspecciones planeadas e inspecciones no planeadas, procedimientos de programas de seguridad y salud en el trabajo</v>
      </c>
      <c r="M49" s="74" t="str">
        <f>VLOOKUP(H49,[1]Hoja1!A$2:G$445,5,0)</f>
        <v>EPP TAPABOCAS, CARETAS CON FILTROS</v>
      </c>
      <c r="N49" s="16">
        <v>2</v>
      </c>
      <c r="O49" s="17">
        <v>3</v>
      </c>
      <c r="P49" s="17">
        <v>25</v>
      </c>
      <c r="Q49" s="24">
        <f t="shared" si="24"/>
        <v>6</v>
      </c>
      <c r="R49" s="24">
        <f t="shared" si="25"/>
        <v>150</v>
      </c>
      <c r="S49" s="29" t="str">
        <f t="shared" si="26"/>
        <v>M-6</v>
      </c>
      <c r="T49" s="69" t="str">
        <f t="shared" si="0"/>
        <v>II</v>
      </c>
      <c r="U49" s="70" t="str">
        <f t="shared" si="27"/>
        <v>No Aceptable o Aceptable Con Control Especifico</v>
      </c>
      <c r="V49" s="115"/>
      <c r="W49" s="74" t="str">
        <f>VLOOKUP(H49,[1]Hoja1!A$2:G$445,6,0)</f>
        <v xml:space="preserve"> MUERTE</v>
      </c>
      <c r="X49" s="18"/>
      <c r="Y49" s="18"/>
      <c r="Z49" s="18"/>
      <c r="AA49" s="14"/>
      <c r="AB49" s="20" t="str">
        <f>VLOOKUP(H49,[1]Hoja1!A$2:G$445,7,0)</f>
        <v>USO Y MANEJO ADECUADO DE E.P.P.</v>
      </c>
      <c r="AC49" s="18"/>
      <c r="AD49" s="91"/>
    </row>
    <row r="50" spans="1:30" ht="39" customHeight="1" x14ac:dyDescent="0.25">
      <c r="A50" s="86"/>
      <c r="B50" s="86"/>
      <c r="C50" s="91"/>
      <c r="D50" s="110"/>
      <c r="E50" s="113"/>
      <c r="F50" s="113"/>
      <c r="G50" s="74" t="str">
        <f>VLOOKUP(H50,[1]Hoja1!A$1:G$445,2,0)</f>
        <v>CONCENTRACIÓN EN ACTIVIDADES DE ALTO DESEMPEÑO MENTAL</v>
      </c>
      <c r="H50" s="22" t="s">
        <v>72</v>
      </c>
      <c r="I50" s="22" t="s">
        <v>1372</v>
      </c>
      <c r="J50" s="74" t="str">
        <f>VLOOKUP(H50,[1]Hoja1!A$2:G$445,3,0)</f>
        <v>ESTRÉS, CEFALEA, IRRITABILIDAD</v>
      </c>
      <c r="K50" s="16"/>
      <c r="L50" s="74" t="str">
        <f>VLOOKUP(H50,[1]Hoja1!A$2:G$445,4,0)</f>
        <v>N/A</v>
      </c>
      <c r="M50" s="74" t="str">
        <f>VLOOKUP(H50,[1]Hoja1!A$2:G$445,5,0)</f>
        <v>PVE PSICOSOCIAL</v>
      </c>
      <c r="N50" s="16">
        <v>2</v>
      </c>
      <c r="O50" s="17">
        <v>2</v>
      </c>
      <c r="P50" s="17">
        <v>10</v>
      </c>
      <c r="Q50" s="24">
        <f t="shared" si="24"/>
        <v>4</v>
      </c>
      <c r="R50" s="24">
        <f t="shared" si="25"/>
        <v>40</v>
      </c>
      <c r="S50" s="29" t="str">
        <f t="shared" si="26"/>
        <v>B-4</v>
      </c>
      <c r="T50" s="69" t="str">
        <f t="shared" si="0"/>
        <v>III</v>
      </c>
      <c r="U50" s="70" t="str">
        <f t="shared" si="27"/>
        <v>Mejorable</v>
      </c>
      <c r="V50" s="115"/>
      <c r="W50" s="74" t="str">
        <f>VLOOKUP(H50,[1]Hoja1!A$2:G$445,6,0)</f>
        <v>ESTRÉS</v>
      </c>
      <c r="X50" s="18"/>
      <c r="Y50" s="18"/>
      <c r="Z50" s="18"/>
      <c r="AA50" s="14"/>
      <c r="AB50" s="20" t="str">
        <f>VLOOKUP(H50,[1]Hoja1!A$2:G$445,7,0)</f>
        <v>N/A</v>
      </c>
      <c r="AC50" s="88" t="s">
        <v>1203</v>
      </c>
      <c r="AD50" s="91"/>
    </row>
    <row r="51" spans="1:30" ht="39" customHeight="1" x14ac:dyDescent="0.25">
      <c r="A51" s="86"/>
      <c r="B51" s="86"/>
      <c r="C51" s="91"/>
      <c r="D51" s="110"/>
      <c r="E51" s="113"/>
      <c r="F51" s="113"/>
      <c r="G51" s="74" t="str">
        <f>VLOOKUP(H51,[1]Hoja1!A$1:G$445,2,0)</f>
        <v>NATURALEZA DE LA TAREA</v>
      </c>
      <c r="H51" s="22" t="s">
        <v>76</v>
      </c>
      <c r="I51" s="22" t="s">
        <v>1372</v>
      </c>
      <c r="J51" s="74" t="str">
        <f>VLOOKUP(H51,[1]Hoja1!A$2:G$445,3,0)</f>
        <v>ESTRÉS,  TRANSTORNOS DEL SUEÑO</v>
      </c>
      <c r="K51" s="16"/>
      <c r="L51" s="74" t="str">
        <f>VLOOKUP(H51,[1]Hoja1!A$2:G$445,4,0)</f>
        <v>N/A</v>
      </c>
      <c r="M51" s="74" t="str">
        <f>VLOOKUP(H51,[1]Hoja1!A$2:G$445,5,0)</f>
        <v>PVE PSICOSOCIAL</v>
      </c>
      <c r="N51" s="16">
        <v>2</v>
      </c>
      <c r="O51" s="17">
        <v>2</v>
      </c>
      <c r="P51" s="17">
        <v>10</v>
      </c>
      <c r="Q51" s="24">
        <f t="shared" si="24"/>
        <v>4</v>
      </c>
      <c r="R51" s="24">
        <f t="shared" si="25"/>
        <v>40</v>
      </c>
      <c r="S51" s="29" t="str">
        <f t="shared" si="26"/>
        <v>B-4</v>
      </c>
      <c r="T51" s="69" t="str">
        <f t="shared" si="0"/>
        <v>III</v>
      </c>
      <c r="U51" s="70" t="str">
        <f t="shared" si="27"/>
        <v>Mejorable</v>
      </c>
      <c r="V51" s="115"/>
      <c r="W51" s="74" t="str">
        <f>VLOOKUP(H51,[1]Hoja1!A$2:G$445,6,0)</f>
        <v>ESTRÉS</v>
      </c>
      <c r="X51" s="18"/>
      <c r="Y51" s="18"/>
      <c r="Z51" s="18"/>
      <c r="AA51" s="14"/>
      <c r="AB51" s="20" t="str">
        <f>VLOOKUP(H51,[1]Hoja1!A$2:G$445,7,0)</f>
        <v>N/A</v>
      </c>
      <c r="AC51" s="89"/>
      <c r="AD51" s="91"/>
    </row>
    <row r="52" spans="1:30" ht="89.25" x14ac:dyDescent="0.25">
      <c r="A52" s="86"/>
      <c r="B52" s="86"/>
      <c r="C52" s="91"/>
      <c r="D52" s="110"/>
      <c r="E52" s="113"/>
      <c r="F52" s="113"/>
      <c r="G52" s="74" t="str">
        <f>VLOOKUP(H52,[1]Hoja1!A$1:G$445,2,0)</f>
        <v>Forzadas, Prolongadas</v>
      </c>
      <c r="H52" s="22" t="s">
        <v>40</v>
      </c>
      <c r="I52" s="22" t="s">
        <v>1373</v>
      </c>
      <c r="J52" s="74" t="str">
        <f>VLOOKUP(H52,[1]Hoja1!A$2:G$445,3,0)</f>
        <v xml:space="preserve">Lesiones osteomusculares, lesiones osteoarticulares
</v>
      </c>
      <c r="K52" s="16"/>
      <c r="L52" s="74" t="str">
        <f>VLOOKUP(H52,[1]Hoja1!A$2:G$445,4,0)</f>
        <v>Inspecciones planeadas e inspecciones no planeadas, procedimientos de programas de seguridad y salud en el trabajo</v>
      </c>
      <c r="M52" s="74" t="str">
        <f>VLOOKUP(H52,[1]Hoja1!A$2:G$445,5,0)</f>
        <v>PVE Biomecánico, programa pausas activas, exámenes periódicos, recomendaciones, control de posturas</v>
      </c>
      <c r="N52" s="16">
        <v>2</v>
      </c>
      <c r="O52" s="17">
        <v>3</v>
      </c>
      <c r="P52" s="17">
        <v>25</v>
      </c>
      <c r="Q52" s="24">
        <f t="shared" si="24"/>
        <v>6</v>
      </c>
      <c r="R52" s="24">
        <f t="shared" si="25"/>
        <v>150</v>
      </c>
      <c r="S52" s="29" t="str">
        <f t="shared" si="26"/>
        <v>M-6</v>
      </c>
      <c r="T52" s="69" t="str">
        <f t="shared" si="0"/>
        <v>II</v>
      </c>
      <c r="U52" s="70" t="str">
        <f t="shared" si="27"/>
        <v>No Aceptable o Aceptable Con Control Especifico</v>
      </c>
      <c r="V52" s="115"/>
      <c r="W52" s="74" t="str">
        <f>VLOOKUP(H52,[1]Hoja1!A$2:G$445,6,0)</f>
        <v>Enfermedades Osteomusculares</v>
      </c>
      <c r="X52" s="18"/>
      <c r="Y52" s="18"/>
      <c r="Z52" s="18"/>
      <c r="AA52" s="14"/>
      <c r="AB52" s="20" t="str">
        <f>VLOOKUP(H52,[1]Hoja1!A$2:G$445,7,0)</f>
        <v>Prevención en lesiones osteomusculares, líderes de pausas activas</v>
      </c>
      <c r="AC52" s="18" t="s">
        <v>1225</v>
      </c>
      <c r="AD52" s="91"/>
    </row>
    <row r="53" spans="1:30" ht="38.25" x14ac:dyDescent="0.25">
      <c r="A53" s="86"/>
      <c r="B53" s="86"/>
      <c r="C53" s="91"/>
      <c r="D53" s="110"/>
      <c r="E53" s="113"/>
      <c r="F53" s="113"/>
      <c r="G53" s="74" t="str">
        <f>VLOOKUP(H53,[1]Hoja1!A$1:G$445,2,0)</f>
        <v>Movimientos repetitivos, Miembros Superiores</v>
      </c>
      <c r="H53" s="22" t="s">
        <v>47</v>
      </c>
      <c r="I53" s="22" t="s">
        <v>1373</v>
      </c>
      <c r="J53" s="74" t="str">
        <f>VLOOKUP(H53,[1]Hoja1!A$2:G$445,3,0)</f>
        <v>Lesiones Musculoesqueléticas</v>
      </c>
      <c r="K53" s="16"/>
      <c r="L53" s="74" t="str">
        <f>VLOOKUP(H53,[1]Hoja1!A$2:G$445,4,0)</f>
        <v>N/A</v>
      </c>
      <c r="M53" s="74" t="str">
        <f>VLOOKUP(H53,[1]Hoja1!A$2:G$445,5,0)</f>
        <v>PVE BIomécanico, programa pausas activas, examenes periódicos, recomendaicones, control de posturas</v>
      </c>
      <c r="N53" s="16">
        <v>2</v>
      </c>
      <c r="O53" s="17">
        <v>2</v>
      </c>
      <c r="P53" s="17">
        <v>25</v>
      </c>
      <c r="Q53" s="24">
        <f t="shared" si="24"/>
        <v>4</v>
      </c>
      <c r="R53" s="24">
        <f t="shared" si="25"/>
        <v>100</v>
      </c>
      <c r="S53" s="29" t="str">
        <f t="shared" si="26"/>
        <v>B-4</v>
      </c>
      <c r="T53" s="69" t="str">
        <f t="shared" si="0"/>
        <v>III</v>
      </c>
      <c r="U53" s="70" t="str">
        <f t="shared" si="27"/>
        <v>Mejorable</v>
      </c>
      <c r="V53" s="115"/>
      <c r="W53" s="74" t="str">
        <f>VLOOKUP(H53,[1]Hoja1!A$2:G$445,6,0)</f>
        <v>Enfermedades musculoesqueleticas</v>
      </c>
      <c r="X53" s="18"/>
      <c r="Y53" s="18"/>
      <c r="Z53" s="18"/>
      <c r="AA53" s="14"/>
      <c r="AB53" s="20" t="str">
        <f>VLOOKUP(H53,[1]Hoja1!A$2:G$445,7,0)</f>
        <v>Prevención en lesiones osteomusculares, líderes de pausas activas</v>
      </c>
      <c r="AC53" s="18" t="s">
        <v>1233</v>
      </c>
      <c r="AD53" s="91"/>
    </row>
    <row r="54" spans="1:30" ht="51" x14ac:dyDescent="0.25">
      <c r="A54" s="86"/>
      <c r="B54" s="86"/>
      <c r="C54" s="91"/>
      <c r="D54" s="110"/>
      <c r="E54" s="113"/>
      <c r="F54" s="113"/>
      <c r="G54" s="74" t="str">
        <f>VLOOKUP(H54,[1]Hoja1!A$1:G$445,2,0)</f>
        <v>Atropellamiento, Envestir</v>
      </c>
      <c r="H54" s="22" t="s">
        <v>1187</v>
      </c>
      <c r="I54" s="22" t="s">
        <v>1374</v>
      </c>
      <c r="J54" s="74" t="str">
        <f>VLOOKUP(H54,[1]Hoja1!A$2:G$445,3,0)</f>
        <v>Lesiones, pérdidas materiales, muerte</v>
      </c>
      <c r="K54" s="16"/>
      <c r="L54" s="74" t="str">
        <f>VLOOKUP(H54,[1]Hoja1!A$2:G$445,4,0)</f>
        <v>Inspecciones planeadas e inspecciones no planeadas, procedimientos de programas de seguridad y salud en el trabajo</v>
      </c>
      <c r="M54" s="74" t="str">
        <f>VLOOKUP(H54,[1]Hoja1!A$2:G$445,5,0)</f>
        <v>Programa de seguridad vial, señalización</v>
      </c>
      <c r="N54" s="16">
        <v>2</v>
      </c>
      <c r="O54" s="17">
        <v>3</v>
      </c>
      <c r="P54" s="17">
        <v>60</v>
      </c>
      <c r="Q54" s="24">
        <f t="shared" si="24"/>
        <v>6</v>
      </c>
      <c r="R54" s="24">
        <f t="shared" si="25"/>
        <v>360</v>
      </c>
      <c r="S54" s="29" t="str">
        <f t="shared" si="26"/>
        <v>M-6</v>
      </c>
      <c r="T54" s="69" t="str">
        <f t="shared" si="0"/>
        <v>II</v>
      </c>
      <c r="U54" s="70" t="str">
        <f t="shared" si="27"/>
        <v>No Aceptable o Aceptable Con Control Especifico</v>
      </c>
      <c r="V54" s="115"/>
      <c r="W54" s="74" t="str">
        <f>VLOOKUP(H54,[1]Hoja1!A$2:G$445,6,0)</f>
        <v>Muerte</v>
      </c>
      <c r="X54" s="18"/>
      <c r="Y54" s="18"/>
      <c r="Z54" s="18"/>
      <c r="AA54" s="14"/>
      <c r="AB54" s="20" t="str">
        <f>VLOOKUP(H54,[1]Hoja1!A$2:G$445,7,0)</f>
        <v>Seguridad vial y manejo defensivo, aseguramiento de áreas de trabajo</v>
      </c>
      <c r="AC54" s="18" t="s">
        <v>1205</v>
      </c>
      <c r="AD54" s="91"/>
    </row>
    <row r="55" spans="1:30" ht="63.75" x14ac:dyDescent="0.25">
      <c r="A55" s="86"/>
      <c r="B55" s="86"/>
      <c r="C55" s="91"/>
      <c r="D55" s="110"/>
      <c r="E55" s="113"/>
      <c r="F55" s="113"/>
      <c r="G55" s="74" t="str">
        <f>VLOOKUP(H55,[1]Hoja1!A$1:G$445,2,0)</f>
        <v>Herramientas Manuales</v>
      </c>
      <c r="H55" s="22" t="s">
        <v>606</v>
      </c>
      <c r="I55" s="22" t="s">
        <v>1374</v>
      </c>
      <c r="J55" s="74" t="str">
        <f>VLOOKUP(H55,[1]Hoja1!A$2:G$445,3,0)</f>
        <v>Quemaduras, contusiones y lesiones</v>
      </c>
      <c r="K55" s="16"/>
      <c r="L55" s="74" t="str">
        <f>VLOOKUP(H55,[1]Hoja1!A$2:G$445,4,0)</f>
        <v>Inspecciones planeadas e inspecciones no planeadas, procedimientos de programas de seguridad y salud en el trabajo</v>
      </c>
      <c r="M55" s="74" t="str">
        <f>VLOOKUP(H55,[1]Hoja1!A$2:G$445,5,0)</f>
        <v>E.P.P.</v>
      </c>
      <c r="N55" s="16">
        <v>2</v>
      </c>
      <c r="O55" s="17">
        <v>3</v>
      </c>
      <c r="P55" s="17">
        <v>25</v>
      </c>
      <c r="Q55" s="24">
        <f t="shared" si="24"/>
        <v>6</v>
      </c>
      <c r="R55" s="24">
        <f t="shared" si="25"/>
        <v>150</v>
      </c>
      <c r="S55" s="29" t="str">
        <f t="shared" si="26"/>
        <v>M-6</v>
      </c>
      <c r="T55" s="69" t="str">
        <f t="shared" si="0"/>
        <v>II</v>
      </c>
      <c r="U55" s="70" t="str">
        <f t="shared" si="27"/>
        <v>No Aceptable o Aceptable Con Control Especifico</v>
      </c>
      <c r="V55" s="115"/>
      <c r="W55" s="74" t="str">
        <f>VLOOKUP(H55,[1]Hoja1!A$2:G$445,6,0)</f>
        <v>Amputación</v>
      </c>
      <c r="X55" s="18"/>
      <c r="Y55" s="18"/>
      <c r="Z55" s="18"/>
      <c r="AA55" s="14"/>
      <c r="AB55" s="20" t="str">
        <f>VLOOKUP(H55,[1]Hoja1!A$2:G$445,7,0)</f>
        <v xml:space="preserve">
Uso y manejo adecuado de E.P.P., uso y manejo adecuado de herramientas manuales y/o máqinas y equipos</v>
      </c>
      <c r="AC55" s="18" t="s">
        <v>1234</v>
      </c>
      <c r="AD55" s="91"/>
    </row>
    <row r="56" spans="1:30" ht="63.75" x14ac:dyDescent="0.25">
      <c r="A56" s="86"/>
      <c r="B56" s="86"/>
      <c r="C56" s="91"/>
      <c r="D56" s="110"/>
      <c r="E56" s="113"/>
      <c r="F56" s="113"/>
      <c r="G56" s="74" t="str">
        <f>VLOOKUP(H56,[3]Hoja1!A$1:G$445,2,0)</f>
        <v>Ingreso a pozos, Red de acueducto o excavaciones</v>
      </c>
      <c r="H56" s="22" t="s">
        <v>571</v>
      </c>
      <c r="I56" s="22" t="s">
        <v>1374</v>
      </c>
      <c r="J56" s="74" t="str">
        <f>VLOOKUP(H56,[3]Hoja1!A$2:G$445,3,0)</f>
        <v>Intoxicación, asfixicia, daños vías resiratorias, muerte</v>
      </c>
      <c r="K56" s="16"/>
      <c r="L56" s="74" t="str">
        <f>VLOOKUP(H56,[3]Hoja1!A$2:G$445,4,0)</f>
        <v>Inspecciones planeadas e inspecciones no planeadas, procedimientos de programas de seguridad y salud en el trabajo</v>
      </c>
      <c r="M56" s="74" t="str">
        <f>VLOOKUP(H56,[3]Hoja1!A$2:G$445,5,0)</f>
        <v>E.P.P. Colectivos, Tripoide</v>
      </c>
      <c r="N56" s="16">
        <v>2</v>
      </c>
      <c r="O56" s="17">
        <v>3</v>
      </c>
      <c r="P56" s="17">
        <v>25</v>
      </c>
      <c r="Q56" s="24">
        <f t="shared" si="24"/>
        <v>6</v>
      </c>
      <c r="R56" s="24">
        <f t="shared" si="25"/>
        <v>150</v>
      </c>
      <c r="S56" s="29" t="str">
        <f t="shared" si="26"/>
        <v>M-6</v>
      </c>
      <c r="T56" s="64" t="str">
        <f t="shared" si="0"/>
        <v>II</v>
      </c>
      <c r="U56" s="65" t="str">
        <f t="shared" si="27"/>
        <v>No Aceptable o Aceptable Con Control Especifico</v>
      </c>
      <c r="V56" s="115"/>
      <c r="W56" s="74" t="str">
        <f>VLOOKUP(H56,[3]Hoja1!A$2:G$445,6,0)</f>
        <v>Muerte</v>
      </c>
      <c r="X56" s="18"/>
      <c r="Y56" s="18"/>
      <c r="Z56" s="18"/>
      <c r="AA56" s="14"/>
      <c r="AB56" s="20" t="str">
        <f>VLOOKUP(H56,[3]Hoja1!A$2:G$445,7,0)</f>
        <v>Trabajo seguro en espacios confinados y manejo de medidores de gases, diligenciamiento de permisos de trabajos, uso y manejo adecuado de E.P.P.</v>
      </c>
      <c r="AC56" s="18" t="s">
        <v>1347</v>
      </c>
      <c r="AD56" s="91"/>
    </row>
    <row r="57" spans="1:30" ht="63.75" x14ac:dyDescent="0.25">
      <c r="A57" s="86"/>
      <c r="B57" s="86"/>
      <c r="C57" s="91"/>
      <c r="D57" s="110"/>
      <c r="E57" s="113"/>
      <c r="F57" s="113"/>
      <c r="G57" s="74" t="str">
        <f>VLOOKUP(H57,[1]Hoja1!A$1:G$445,2,0)</f>
        <v>Atraco, golpiza, atentados y secuestrados</v>
      </c>
      <c r="H57" s="22" t="s">
        <v>57</v>
      </c>
      <c r="I57" s="22" t="s">
        <v>1374</v>
      </c>
      <c r="J57" s="74" t="str">
        <f>VLOOKUP(H57,[1]Hoja1!A$2:G$445,3,0)</f>
        <v>Estrés, golpes, Secuestros</v>
      </c>
      <c r="K57" s="16"/>
      <c r="L57" s="74" t="str">
        <f>VLOOKUP(H57,[1]Hoja1!A$2:G$445,4,0)</f>
        <v>Inspecciones planeadas e inspecciones no planeadas, procedimientos de programas de seguridad y salud en el trabajo</v>
      </c>
      <c r="M57" s="74" t="str">
        <f>VLOOKUP(H57,[1]Hoja1!A$2:G$445,5,0)</f>
        <v xml:space="preserve">Uniformes Corporativos, Caquetas corporativas, Carnetización
</v>
      </c>
      <c r="N57" s="16">
        <v>2</v>
      </c>
      <c r="O57" s="17">
        <v>3</v>
      </c>
      <c r="P57" s="17">
        <v>60</v>
      </c>
      <c r="Q57" s="24">
        <f t="shared" si="24"/>
        <v>6</v>
      </c>
      <c r="R57" s="24">
        <f t="shared" si="25"/>
        <v>360</v>
      </c>
      <c r="S57" s="29" t="str">
        <f t="shared" si="26"/>
        <v>M-6</v>
      </c>
      <c r="T57" s="69" t="str">
        <f t="shared" si="0"/>
        <v>II</v>
      </c>
      <c r="U57" s="70" t="str">
        <f t="shared" si="27"/>
        <v>No Aceptable o Aceptable Con Control Especifico</v>
      </c>
      <c r="V57" s="115"/>
      <c r="W57" s="74" t="str">
        <f>VLOOKUP(H57,[1]Hoja1!A$2:G$445,6,0)</f>
        <v>Secuestros</v>
      </c>
      <c r="X57" s="18"/>
      <c r="Y57" s="18"/>
      <c r="Z57" s="18"/>
      <c r="AA57" s="14"/>
      <c r="AB57" s="20" t="str">
        <f>VLOOKUP(H57,[1]Hoja1!A$2:G$445,7,0)</f>
        <v>N/A</v>
      </c>
      <c r="AC57" s="18" t="s">
        <v>1207</v>
      </c>
      <c r="AD57" s="91"/>
    </row>
    <row r="58" spans="1:30" ht="89.25" x14ac:dyDescent="0.25">
      <c r="A58" s="86"/>
      <c r="B58" s="86"/>
      <c r="C58" s="91"/>
      <c r="D58" s="110"/>
      <c r="E58" s="113"/>
      <c r="F58" s="113"/>
      <c r="G58" s="74" t="str">
        <f>VLOOKUP(H58,[1]Hoja1!A$1:G$445,2,0)</f>
        <v>MANTENIMIENTO DE PUENTE GRUAS, LIMPIEZA DE CANALES, MANTENIMIENTO DE INSTALACIONES LOCATIVAS, MANTENIMIENTO Y REPARACIÓN DE POZOS</v>
      </c>
      <c r="H58" s="22" t="s">
        <v>624</v>
      </c>
      <c r="I58" s="22" t="s">
        <v>1374</v>
      </c>
      <c r="J58" s="74" t="str">
        <f>VLOOKUP(H58,[1]Hoja1!A$2:G$445,3,0)</f>
        <v>LESIONES, FRACTURAS, MUERTE</v>
      </c>
      <c r="K58" s="16"/>
      <c r="L58" s="74" t="str">
        <f>VLOOKUP(H58,[1]Hoja1!A$2:G$445,4,0)</f>
        <v>Inspecciones planeadas e inspecciones no planeadas, procedimientos de programas de seguridad y salud en el trabajo</v>
      </c>
      <c r="M58" s="74" t="str">
        <f>VLOOKUP(H58,[1]Hoja1!A$2:G$445,5,0)</f>
        <v>EPP</v>
      </c>
      <c r="N58" s="16">
        <v>2</v>
      </c>
      <c r="O58" s="17">
        <v>2</v>
      </c>
      <c r="P58" s="17">
        <v>100</v>
      </c>
      <c r="Q58" s="24">
        <f t="shared" si="24"/>
        <v>4</v>
      </c>
      <c r="R58" s="24">
        <f t="shared" si="25"/>
        <v>400</v>
      </c>
      <c r="S58" s="29" t="str">
        <f t="shared" si="26"/>
        <v>B-4</v>
      </c>
      <c r="T58" s="69" t="str">
        <f t="shared" si="0"/>
        <v>II</v>
      </c>
      <c r="U58" s="70" t="str">
        <f t="shared" si="27"/>
        <v>No Aceptable o Aceptable Con Control Especifico</v>
      </c>
      <c r="V58" s="115"/>
      <c r="W58" s="74" t="str">
        <f>VLOOKUP(H58,[1]Hoja1!A$2:G$445,6,0)</f>
        <v>MUERTE</v>
      </c>
      <c r="X58" s="18"/>
      <c r="Y58" s="18"/>
      <c r="Z58" s="18"/>
      <c r="AA58" s="14"/>
      <c r="AB58" s="20" t="str">
        <f>VLOOKUP(H58,[1]Hoja1!A$2:G$445,7,0)</f>
        <v>CERTIFICACIÓN Y/O ENTRENAMIENTO EN TRABAJO SEGURO EN ALTURAS; DILGENCIAMIENTO DE PERMISO DE TRABAJO; USO Y MANEJO ADECUADO DE E.P.P.; ARME Y DESARME DE ANDAMIOS</v>
      </c>
      <c r="AC58" s="18" t="s">
        <v>1235</v>
      </c>
      <c r="AD58" s="91"/>
    </row>
    <row r="59" spans="1:30" ht="51.75" thickBot="1" x14ac:dyDescent="0.3">
      <c r="A59" s="86"/>
      <c r="B59" s="86"/>
      <c r="C59" s="108"/>
      <c r="D59" s="111"/>
      <c r="E59" s="114"/>
      <c r="F59" s="114"/>
      <c r="G59" s="74" t="str">
        <f>VLOOKUP(H59,[1]Hoja1!A$1:G$445,2,0)</f>
        <v>SISMOS, INCENDIOS, INUNDACIONES, TERREMOTOS, VENDAVALES, DERRUMBE</v>
      </c>
      <c r="H59" s="22" t="s">
        <v>62</v>
      </c>
      <c r="I59" s="22" t="s">
        <v>1375</v>
      </c>
      <c r="J59" s="74" t="str">
        <f>VLOOKUP(H59,[1]Hoja1!A$2:G$445,3,0)</f>
        <v>SISMOS, INCENDIOS, INUNDACIONES, TERREMOTOS, VENDAVALES</v>
      </c>
      <c r="K59" s="16"/>
      <c r="L59" s="74" t="str">
        <f>VLOOKUP(H59,[1]Hoja1!A$2:G$445,4,0)</f>
        <v>Inspecciones planeadas e inspecciones no planeadas, procedimientos de programas de seguridad y salud en el trabajo</v>
      </c>
      <c r="M59" s="74" t="str">
        <f>VLOOKUP(H59,[1]Hoja1!A$2:G$445,5,0)</f>
        <v>BRIGADAS DE EMERGENCIAS</v>
      </c>
      <c r="N59" s="16">
        <v>2</v>
      </c>
      <c r="O59" s="17">
        <v>1</v>
      </c>
      <c r="P59" s="17">
        <v>100</v>
      </c>
      <c r="Q59" s="24">
        <f t="shared" si="24"/>
        <v>2</v>
      </c>
      <c r="R59" s="24">
        <f t="shared" si="25"/>
        <v>200</v>
      </c>
      <c r="S59" s="29" t="str">
        <f t="shared" si="26"/>
        <v>B-2</v>
      </c>
      <c r="T59" s="69" t="str">
        <f t="shared" si="0"/>
        <v>II</v>
      </c>
      <c r="U59" s="70" t="str">
        <f t="shared" si="27"/>
        <v>No Aceptable o Aceptable Con Control Especifico</v>
      </c>
      <c r="V59" s="89"/>
      <c r="W59" s="74" t="str">
        <f>VLOOKUP(H59,[1]Hoja1!A$2:G$445,6,0)</f>
        <v>MUERTE</v>
      </c>
      <c r="X59" s="18"/>
      <c r="Y59" s="18"/>
      <c r="Z59" s="18"/>
      <c r="AA59" s="14"/>
      <c r="AB59" s="20" t="str">
        <f>VLOOKUP(H59,[1]Hoja1!A$2:G$445,7,0)</f>
        <v>ENTRENAMIENTO DE LA BRIGADA; DIVULGACIÓN DE PLAN DE EMERGENCIA</v>
      </c>
      <c r="AC59" s="18" t="s">
        <v>1209</v>
      </c>
      <c r="AD59" s="92"/>
    </row>
    <row r="60" spans="1:30" ht="51" x14ac:dyDescent="0.25">
      <c r="A60" s="86"/>
      <c r="B60" s="86"/>
      <c r="C60" s="93" t="s">
        <v>1152</v>
      </c>
      <c r="D60" s="96" t="s">
        <v>1151</v>
      </c>
      <c r="E60" s="99" t="s">
        <v>1038</v>
      </c>
      <c r="F60" s="99" t="s">
        <v>1214</v>
      </c>
      <c r="G60" s="72" t="str">
        <f>VLOOKUP(H60,[3]Hoja1!A$1:G$445,2,0)</f>
        <v>Virus</v>
      </c>
      <c r="H60" s="53" t="s">
        <v>120</v>
      </c>
      <c r="I60" s="53" t="s">
        <v>1370</v>
      </c>
      <c r="J60" s="72" t="str">
        <f>VLOOKUP(H60,[3]Hoja1!A$2:G$445,3,0)</f>
        <v>Infecciones Virales</v>
      </c>
      <c r="K60" s="61"/>
      <c r="L60" s="72" t="str">
        <f>VLOOKUP(H60,[3]Hoja1!A$2:G$445,4,0)</f>
        <v>Inspecciones planeadas e inspecciones no planeadas, procedimientos de programas de seguridad y salud en el trabajo</v>
      </c>
      <c r="M60" s="72" t="str">
        <f>VLOOKUP(H60,[3]Hoja1!A$2:G$445,5,0)</f>
        <v>Programa de vacunación, bota pantalon, overol, guantes, tapabocas, mascarillas con filtos</v>
      </c>
      <c r="N60" s="71">
        <v>2</v>
      </c>
      <c r="O60" s="55">
        <v>3</v>
      </c>
      <c r="P60" s="55">
        <v>10</v>
      </c>
      <c r="Q60" s="55">
        <f t="shared" si="24"/>
        <v>6</v>
      </c>
      <c r="R60" s="55">
        <f t="shared" si="25"/>
        <v>60</v>
      </c>
      <c r="S60" s="63" t="str">
        <f t="shared" si="26"/>
        <v>M-6</v>
      </c>
      <c r="T60" s="64" t="str">
        <f t="shared" si="0"/>
        <v>III</v>
      </c>
      <c r="U60" s="65" t="str">
        <f t="shared" si="27"/>
        <v>Mejorable</v>
      </c>
      <c r="V60" s="102">
        <v>2</v>
      </c>
      <c r="W60" s="72" t="str">
        <f>VLOOKUP(H60,[3]Hoja1!A$2:G$445,6,0)</f>
        <v xml:space="preserve">Enfermedades Infectocontagiosas
</v>
      </c>
      <c r="X60" s="66"/>
      <c r="Y60" s="66"/>
      <c r="Z60" s="66"/>
      <c r="AA60" s="67"/>
      <c r="AB60" s="60" t="str">
        <f>VLOOKUP(H60,[3]Hoja1!A$2:G$445,7,0)</f>
        <v xml:space="preserve">Riesgo Biológico, Autocuidado y/o Uso y manejo adecuado de E.P.P.
</v>
      </c>
      <c r="AC60" s="59" t="s">
        <v>1252</v>
      </c>
      <c r="AD60" s="105" t="s">
        <v>1201</v>
      </c>
    </row>
    <row r="61" spans="1:30" ht="51" x14ac:dyDescent="0.25">
      <c r="A61" s="86"/>
      <c r="B61" s="86"/>
      <c r="C61" s="94"/>
      <c r="D61" s="97"/>
      <c r="E61" s="100"/>
      <c r="F61" s="100"/>
      <c r="G61" s="72" t="str">
        <f>VLOOKUP(H61,[3]Hoja1!A$1:G$445,2,0)</f>
        <v>INFRAROJA, ULTRAVIOLETA, VISIBLE, RADIOFRECUENCIA, MICROONDAS, LASER</v>
      </c>
      <c r="H61" s="53" t="s">
        <v>67</v>
      </c>
      <c r="I61" s="53" t="s">
        <v>1371</v>
      </c>
      <c r="J61" s="72" t="str">
        <f>VLOOKUP(H61,[3]Hoja1!A$2:G$445,3,0)</f>
        <v>CÁNCER, LESIONES DÉRMICAS Y OCULARES</v>
      </c>
      <c r="K61" s="61"/>
      <c r="L61" s="72" t="str">
        <f>VLOOKUP(H61,[3]Hoja1!A$2:G$445,4,0)</f>
        <v>Inspecciones planeadas e inspecciones no planeadas, procedimientos de programas de seguridad y salud en el trabajo</v>
      </c>
      <c r="M61" s="72" t="str">
        <f>VLOOKUP(H61,[3]Hoja1!A$2:G$445,5,0)</f>
        <v>PROGRAMA BLOQUEADOR SOLAR</v>
      </c>
      <c r="N61" s="61">
        <v>2</v>
      </c>
      <c r="O61" s="62">
        <v>3</v>
      </c>
      <c r="P61" s="62">
        <v>10</v>
      </c>
      <c r="Q61" s="55">
        <f t="shared" si="24"/>
        <v>6</v>
      </c>
      <c r="R61" s="55">
        <f t="shared" si="25"/>
        <v>60</v>
      </c>
      <c r="S61" s="63" t="str">
        <f t="shared" si="26"/>
        <v>M-6</v>
      </c>
      <c r="T61" s="64" t="str">
        <f t="shared" si="0"/>
        <v>III</v>
      </c>
      <c r="U61" s="65" t="str">
        <f t="shared" si="27"/>
        <v>Mejorable</v>
      </c>
      <c r="V61" s="103"/>
      <c r="W61" s="72" t="str">
        <f>VLOOKUP(H61,[3]Hoja1!A$2:G$445,6,0)</f>
        <v>CÁNCER</v>
      </c>
      <c r="X61" s="66"/>
      <c r="Y61" s="66"/>
      <c r="Z61" s="66"/>
      <c r="AA61" s="67"/>
      <c r="AB61" s="60" t="str">
        <f>VLOOKUP(H61,[3]Hoja1!A$2:G$445,7,0)</f>
        <v>N/A</v>
      </c>
      <c r="AC61" s="66" t="s">
        <v>1202</v>
      </c>
      <c r="AD61" s="94"/>
    </row>
    <row r="62" spans="1:30" ht="63.75" x14ac:dyDescent="0.25">
      <c r="A62" s="86"/>
      <c r="B62" s="86"/>
      <c r="C62" s="94"/>
      <c r="D62" s="97"/>
      <c r="E62" s="100"/>
      <c r="F62" s="100"/>
      <c r="G62" s="72" t="str">
        <f>VLOOKUP(H62,[3]Hoja1!A$1:G$445,2,0)</f>
        <v>NATURALEZA DE LA TAREA</v>
      </c>
      <c r="H62" s="53" t="s">
        <v>76</v>
      </c>
      <c r="I62" s="53" t="s">
        <v>1372</v>
      </c>
      <c r="J62" s="72" t="str">
        <f>VLOOKUP(H62,[3]Hoja1!A$2:G$445,3,0)</f>
        <v>ESTRÉS,  TRANSTORNOS DEL SUEÑO</v>
      </c>
      <c r="K62" s="61"/>
      <c r="L62" s="72" t="str">
        <f>VLOOKUP(H62,[3]Hoja1!A$2:G$445,4,0)</f>
        <v>N/A</v>
      </c>
      <c r="M62" s="72" t="str">
        <f>VLOOKUP(H62,[3]Hoja1!A$2:G$445,5,0)</f>
        <v>PVE PSICOSOCIAL</v>
      </c>
      <c r="N62" s="61">
        <v>2</v>
      </c>
      <c r="O62" s="62">
        <v>3</v>
      </c>
      <c r="P62" s="62">
        <v>10</v>
      </c>
      <c r="Q62" s="55">
        <f t="shared" si="24"/>
        <v>6</v>
      </c>
      <c r="R62" s="55">
        <f t="shared" si="25"/>
        <v>60</v>
      </c>
      <c r="S62" s="63" t="str">
        <f t="shared" si="26"/>
        <v>M-6</v>
      </c>
      <c r="T62" s="64" t="str">
        <f t="shared" si="0"/>
        <v>III</v>
      </c>
      <c r="U62" s="65" t="str">
        <f t="shared" si="27"/>
        <v>Mejorable</v>
      </c>
      <c r="V62" s="103"/>
      <c r="W62" s="72" t="str">
        <f>VLOOKUP(H62,[3]Hoja1!A$2:G$445,6,0)</f>
        <v>ESTRÉS</v>
      </c>
      <c r="X62" s="66"/>
      <c r="Y62" s="66"/>
      <c r="Z62" s="66"/>
      <c r="AA62" s="67"/>
      <c r="AB62" s="60" t="str">
        <f>VLOOKUP(H62,[3]Hoja1!A$2:G$445,7,0)</f>
        <v>N/A</v>
      </c>
      <c r="AC62" s="66" t="s">
        <v>1203</v>
      </c>
      <c r="AD62" s="94"/>
    </row>
    <row r="63" spans="1:30" ht="51" x14ac:dyDescent="0.25">
      <c r="A63" s="86"/>
      <c r="B63" s="86"/>
      <c r="C63" s="94"/>
      <c r="D63" s="97"/>
      <c r="E63" s="100"/>
      <c r="F63" s="100"/>
      <c r="G63" s="72" t="str">
        <f>VLOOKUP(H63,[3]Hoja1!A$1:G$445,2,0)</f>
        <v>Forzadas, Prolongadas</v>
      </c>
      <c r="H63" s="53" t="s">
        <v>40</v>
      </c>
      <c r="I63" s="53" t="s">
        <v>1373</v>
      </c>
      <c r="J63" s="72" t="str">
        <f>VLOOKUP(H63,[3]Hoja1!A$2:G$445,3,0)</f>
        <v xml:space="preserve">Lesiones osteomusculares, lesiones osteoarticulares
</v>
      </c>
      <c r="K63" s="61"/>
      <c r="L63" s="72" t="str">
        <f>VLOOKUP(H63,[3]Hoja1!A$2:G$445,4,0)</f>
        <v>Inspecciones planeadas e inspecciones no planeadas, procedimientos de programas de seguridad y salud en el trabajo</v>
      </c>
      <c r="M63" s="72" t="str">
        <f>VLOOKUP(H63,[3]Hoja1!A$2:G$445,5,0)</f>
        <v>PVE Biomecánico, programa pausas activas, exámenes periódicos, recomendaciones, control de posturas</v>
      </c>
      <c r="N63" s="61">
        <v>2</v>
      </c>
      <c r="O63" s="62">
        <v>3</v>
      </c>
      <c r="P63" s="62">
        <v>25</v>
      </c>
      <c r="Q63" s="55">
        <f t="shared" si="24"/>
        <v>6</v>
      </c>
      <c r="R63" s="55">
        <f t="shared" si="25"/>
        <v>150</v>
      </c>
      <c r="S63" s="63" t="str">
        <f t="shared" si="26"/>
        <v>M-6</v>
      </c>
      <c r="T63" s="64" t="str">
        <f t="shared" si="0"/>
        <v>II</v>
      </c>
      <c r="U63" s="65" t="str">
        <f t="shared" si="27"/>
        <v>No Aceptable o Aceptable Con Control Especifico</v>
      </c>
      <c r="V63" s="103"/>
      <c r="W63" s="72" t="str">
        <f>VLOOKUP(H63,[3]Hoja1!A$2:G$445,6,0)</f>
        <v>Enfermedades Osteomusculares</v>
      </c>
      <c r="X63" s="66"/>
      <c r="Y63" s="66"/>
      <c r="Z63" s="66"/>
      <c r="AA63" s="67"/>
      <c r="AB63" s="60" t="str">
        <f>VLOOKUP(H63,[3]Hoja1!A$2:G$445,7,0)</f>
        <v>Prevención en lesiones osteomusculares, líderes de pausas activas</v>
      </c>
      <c r="AC63" s="66" t="s">
        <v>1204</v>
      </c>
      <c r="AD63" s="94"/>
    </row>
    <row r="64" spans="1:30" ht="51" x14ac:dyDescent="0.25">
      <c r="A64" s="86"/>
      <c r="B64" s="86"/>
      <c r="C64" s="94"/>
      <c r="D64" s="97"/>
      <c r="E64" s="100"/>
      <c r="F64" s="100"/>
      <c r="G64" s="72" t="str">
        <f>VLOOKUP(H64,[3]Hoja1!A$1:G$445,2,0)</f>
        <v>Movimientos repetitivos, Miembros Superiores</v>
      </c>
      <c r="H64" s="53" t="s">
        <v>47</v>
      </c>
      <c r="I64" s="53" t="s">
        <v>1373</v>
      </c>
      <c r="J64" s="72" t="str">
        <f>VLOOKUP(H64,[3]Hoja1!A$2:G$445,3,0)</f>
        <v>Lesiones Musculoesqueléticas</v>
      </c>
      <c r="K64" s="61"/>
      <c r="L64" s="72" t="str">
        <f>VLOOKUP(H64,[3]Hoja1!A$2:G$445,4,0)</f>
        <v>N/A</v>
      </c>
      <c r="M64" s="72" t="str">
        <f>VLOOKUP(H64,[3]Hoja1!A$2:G$445,5,0)</f>
        <v>PVE BIomécanico, programa pausas activas, examenes periódicos, recomendaicones, control de posturas</v>
      </c>
      <c r="N64" s="61">
        <v>2</v>
      </c>
      <c r="O64" s="62">
        <v>3</v>
      </c>
      <c r="P64" s="62">
        <v>10</v>
      </c>
      <c r="Q64" s="55">
        <f t="shared" si="24"/>
        <v>6</v>
      </c>
      <c r="R64" s="55">
        <f t="shared" si="25"/>
        <v>60</v>
      </c>
      <c r="S64" s="63" t="str">
        <f t="shared" si="26"/>
        <v>M-6</v>
      </c>
      <c r="T64" s="64" t="str">
        <f t="shared" si="0"/>
        <v>III</v>
      </c>
      <c r="U64" s="65" t="str">
        <f t="shared" si="27"/>
        <v>Mejorable</v>
      </c>
      <c r="V64" s="103"/>
      <c r="W64" s="72" t="str">
        <f>VLOOKUP(H64,[3]Hoja1!A$2:G$445,6,0)</f>
        <v>Enfermedades musculoesqueleticas</v>
      </c>
      <c r="X64" s="66"/>
      <c r="Y64" s="66"/>
      <c r="Z64" s="66"/>
      <c r="AA64" s="67"/>
      <c r="AB64" s="60" t="str">
        <f>VLOOKUP(H64,[3]Hoja1!A$2:G$445,7,0)</f>
        <v>Prevención en lesiones osteomusculares, líderes de pausas activas</v>
      </c>
      <c r="AC64" s="66" t="s">
        <v>1204</v>
      </c>
      <c r="AD64" s="94"/>
    </row>
    <row r="65" spans="1:30" ht="51" x14ac:dyDescent="0.25">
      <c r="A65" s="86"/>
      <c r="B65" s="86"/>
      <c r="C65" s="94"/>
      <c r="D65" s="97"/>
      <c r="E65" s="100"/>
      <c r="F65" s="100"/>
      <c r="G65" s="72" t="str">
        <f>VLOOKUP(H65,[3]Hoja1!A$1:G$445,2,0)</f>
        <v>Atropellamiento, Envestir</v>
      </c>
      <c r="H65" s="53" t="s">
        <v>1187</v>
      </c>
      <c r="I65" s="53" t="s">
        <v>1374</v>
      </c>
      <c r="J65" s="72" t="str">
        <f>VLOOKUP(H65,[3]Hoja1!A$2:G$445,3,0)</f>
        <v>Lesiones, pérdidas materiales, muerte</v>
      </c>
      <c r="K65" s="61"/>
      <c r="L65" s="72" t="str">
        <f>VLOOKUP(H65,[3]Hoja1!A$2:G$445,4,0)</f>
        <v>Inspecciones planeadas e inspecciones no planeadas, procedimientos de programas de seguridad y salud en el trabajo</v>
      </c>
      <c r="M65" s="72" t="str">
        <f>VLOOKUP(H65,[3]Hoja1!A$2:G$445,5,0)</f>
        <v>Programa de seguridad vial, señalización</v>
      </c>
      <c r="N65" s="61">
        <v>2</v>
      </c>
      <c r="O65" s="62">
        <v>3</v>
      </c>
      <c r="P65" s="62">
        <v>60</v>
      </c>
      <c r="Q65" s="55">
        <f t="shared" si="24"/>
        <v>6</v>
      </c>
      <c r="R65" s="55">
        <f t="shared" si="25"/>
        <v>360</v>
      </c>
      <c r="S65" s="63" t="str">
        <f t="shared" si="26"/>
        <v>M-6</v>
      </c>
      <c r="T65" s="64" t="str">
        <f t="shared" si="0"/>
        <v>II</v>
      </c>
      <c r="U65" s="65" t="str">
        <f t="shared" si="27"/>
        <v>No Aceptable o Aceptable Con Control Especifico</v>
      </c>
      <c r="V65" s="103"/>
      <c r="W65" s="72" t="str">
        <f>VLOOKUP(H65,[3]Hoja1!A$2:G$445,6,0)</f>
        <v>Muerte</v>
      </c>
      <c r="X65" s="66"/>
      <c r="Y65" s="66"/>
      <c r="Z65" s="66"/>
      <c r="AA65" s="67"/>
      <c r="AB65" s="60" t="str">
        <f>VLOOKUP(H65,[3]Hoja1!A$2:G$445,7,0)</f>
        <v>Seguridad vial y manejo defensivo, aseguramiento de áreas de trabajo</v>
      </c>
      <c r="AC65" s="66" t="s">
        <v>1205</v>
      </c>
      <c r="AD65" s="94"/>
    </row>
    <row r="66" spans="1:30" ht="40.5" x14ac:dyDescent="0.25">
      <c r="A66" s="86"/>
      <c r="B66" s="86"/>
      <c r="C66" s="94"/>
      <c r="D66" s="97"/>
      <c r="E66" s="100"/>
      <c r="F66" s="100"/>
      <c r="G66" s="72" t="str">
        <f>VLOOKUP(H66,[3]Hoja1!A$1:G$445,2,0)</f>
        <v>Superficies de trabajo irregulares o deslizantes</v>
      </c>
      <c r="H66" s="53" t="s">
        <v>597</v>
      </c>
      <c r="I66" s="53" t="s">
        <v>1374</v>
      </c>
      <c r="J66" s="72" t="str">
        <f>VLOOKUP(H66,[3]Hoja1!A$2:G$445,3,0)</f>
        <v>Caidas del mismo nivel, fracturas, golpe con objetos, caídas de objetos, obstrucción de rutas de evacuación</v>
      </c>
      <c r="K66" s="61"/>
      <c r="L66" s="72" t="str">
        <f>VLOOKUP(H66,[3]Hoja1!A$2:G$445,4,0)</f>
        <v>N/A</v>
      </c>
      <c r="M66" s="72" t="str">
        <f>VLOOKUP(H66,[3]Hoja1!A$2:G$445,5,0)</f>
        <v>N/A</v>
      </c>
      <c r="N66" s="61">
        <v>2</v>
      </c>
      <c r="O66" s="62">
        <v>3</v>
      </c>
      <c r="P66" s="62">
        <v>25</v>
      </c>
      <c r="Q66" s="55">
        <f t="shared" si="24"/>
        <v>6</v>
      </c>
      <c r="R66" s="55">
        <f t="shared" si="25"/>
        <v>150</v>
      </c>
      <c r="S66" s="63" t="str">
        <f t="shared" si="26"/>
        <v>M-6</v>
      </c>
      <c r="T66" s="64" t="str">
        <f t="shared" si="0"/>
        <v>II</v>
      </c>
      <c r="U66" s="65" t="str">
        <f t="shared" si="27"/>
        <v>No Aceptable o Aceptable Con Control Especifico</v>
      </c>
      <c r="V66" s="103"/>
      <c r="W66" s="72" t="str">
        <f>VLOOKUP(H66,[3]Hoja1!A$2:G$445,6,0)</f>
        <v>Caídas de distinto nivel</v>
      </c>
      <c r="X66" s="66"/>
      <c r="Y66" s="66"/>
      <c r="Z66" s="66"/>
      <c r="AA66" s="67"/>
      <c r="AB66" s="60" t="str">
        <f>VLOOKUP(H66,[3]Hoja1!A$2:G$445,7,0)</f>
        <v>Pautas Básicas en orden y aseo en el lugar de trabajo, actos y condiciones inseguras</v>
      </c>
      <c r="AC66" s="66" t="s">
        <v>1206</v>
      </c>
      <c r="AD66" s="94"/>
    </row>
    <row r="67" spans="1:30" ht="89.25" x14ac:dyDescent="0.25">
      <c r="A67" s="86"/>
      <c r="B67" s="86"/>
      <c r="C67" s="94"/>
      <c r="D67" s="97"/>
      <c r="E67" s="100"/>
      <c r="F67" s="100"/>
      <c r="G67" s="84" t="str">
        <f>VLOOKUP(H67,[3]Hoja1!A$1:G$445,2,0)</f>
        <v>MANTENIMIENTO DE PUENTE GRUAS, LIMPIEZA DE CANALES, MANTENIMIENTO DE INSTALACIONES LOCATIVAS, MANTENIMIENTO Y REPARACIÓN DE POZOS</v>
      </c>
      <c r="H67" s="53" t="s">
        <v>624</v>
      </c>
      <c r="I67" s="53" t="s">
        <v>1374</v>
      </c>
      <c r="J67" s="84" t="str">
        <f>VLOOKUP(H67,[3]Hoja1!A$2:G$445,3,0)</f>
        <v>LESIONES, FRACTURAS, MUERTE</v>
      </c>
      <c r="K67" s="61"/>
      <c r="L67" s="84" t="str">
        <f>VLOOKUP(H67,[3]Hoja1!A$2:G$445,4,0)</f>
        <v>Inspecciones planeadas e inspecciones no planeadas, procedimientos de programas de seguridad y salud en el trabajo</v>
      </c>
      <c r="M67" s="84" t="str">
        <f>VLOOKUP(H67,[3]Hoja1!A$2:G$445,5,0)</f>
        <v>EPP</v>
      </c>
      <c r="N67" s="61">
        <v>2</v>
      </c>
      <c r="O67" s="62">
        <v>3</v>
      </c>
      <c r="P67" s="62">
        <v>60</v>
      </c>
      <c r="Q67" s="55">
        <f t="shared" ref="Q67" si="28">N67*O67</f>
        <v>6</v>
      </c>
      <c r="R67" s="55">
        <f t="shared" ref="R67" si="29">P67*Q67</f>
        <v>360</v>
      </c>
      <c r="S67" s="63" t="str">
        <f t="shared" ref="S67" si="30">IF(Q67=40,"MA-40",IF(Q67=30,"MA-30",IF(Q67=20,"A-20",IF(Q67=10,"A-10",IF(Q67=24,"MA-24",IF(Q67=18,"A-18",IF(Q67=12,"A-12",IF(Q67=6,"M-6",IF(Q67=8,"M-8",IF(Q67=6,"M-6",IF(Q67=4,"B-4",IF(Q67=2,"B-2",))))))))))))</f>
        <v>M-6</v>
      </c>
      <c r="T67" s="64" t="str">
        <f t="shared" ref="T67" si="31">IF(R67&lt;=20,"IV",IF(R67&lt;=120,"III",IF(R67&lt;=500,"II",IF(R67&lt;=4000,"I"))))</f>
        <v>II</v>
      </c>
      <c r="U67" s="65" t="str">
        <f t="shared" ref="U67" si="32">IF(T67=0,"",IF(T67="IV","Aceptable",IF(T67="III","Mejorable",IF(T67="II","No Aceptable o Aceptable Con Control Especifico",IF(T67="I","No Aceptable","")))))</f>
        <v>No Aceptable o Aceptable Con Control Especifico</v>
      </c>
      <c r="V67" s="103"/>
      <c r="W67" s="84" t="str">
        <f>VLOOKUP(H67,[3]Hoja1!A$2:G$445,6,0)</f>
        <v>MUERTE</v>
      </c>
      <c r="X67" s="66"/>
      <c r="Y67" s="66"/>
      <c r="Z67" s="66"/>
      <c r="AA67" s="67"/>
      <c r="AB67" s="60" t="str">
        <f>VLOOKUP(H67,[3]Hoja1!A$2:G$445,7,0)</f>
        <v>CERTIFICACIÓN Y/O ENTRENAMIENTO EN TRABAJO SEGURO EN ALTURAS; DILGENCIAMIENTO DE PERMISO DE TRABAJO; USO Y MANEJO ADECUADO DE E.P.P.; ARME Y DESARME DE ANDAMIOS</v>
      </c>
      <c r="AC67" s="66"/>
      <c r="AD67" s="94"/>
    </row>
    <row r="68" spans="1:30" ht="63.75" x14ac:dyDescent="0.25">
      <c r="A68" s="86"/>
      <c r="B68" s="86"/>
      <c r="C68" s="94"/>
      <c r="D68" s="97"/>
      <c r="E68" s="100"/>
      <c r="F68" s="100"/>
      <c r="G68" s="72" t="str">
        <f>VLOOKUP(H68,[3]Hoja1!A$1:G$445,2,0)</f>
        <v>Atraco, golpiza, atentados y secuestrados</v>
      </c>
      <c r="H68" s="53" t="s">
        <v>57</v>
      </c>
      <c r="I68" s="53" t="s">
        <v>1374</v>
      </c>
      <c r="J68" s="72" t="str">
        <f>VLOOKUP(H68,[3]Hoja1!A$2:G$445,3,0)</f>
        <v>Estrés, golpes, Secuestros</v>
      </c>
      <c r="K68" s="61"/>
      <c r="L68" s="72" t="str">
        <f>VLOOKUP(H68,[3]Hoja1!A$2:G$445,4,0)</f>
        <v>Inspecciones planeadas e inspecciones no planeadas, procedimientos de programas de seguridad y salud en el trabajo</v>
      </c>
      <c r="M68" s="72" t="str">
        <f>VLOOKUP(H68,[3]Hoja1!A$2:G$445,5,0)</f>
        <v xml:space="preserve">Uniformes Corporativos, Caquetas corporativas, Carnetización
</v>
      </c>
      <c r="N68" s="61">
        <v>2</v>
      </c>
      <c r="O68" s="62">
        <v>3</v>
      </c>
      <c r="P68" s="62">
        <v>60</v>
      </c>
      <c r="Q68" s="55">
        <f t="shared" si="24"/>
        <v>6</v>
      </c>
      <c r="R68" s="55">
        <f t="shared" si="25"/>
        <v>360</v>
      </c>
      <c r="S68" s="63" t="str">
        <f t="shared" si="26"/>
        <v>M-6</v>
      </c>
      <c r="T68" s="64" t="str">
        <f t="shared" si="0"/>
        <v>II</v>
      </c>
      <c r="U68" s="65" t="str">
        <f t="shared" si="27"/>
        <v>No Aceptable o Aceptable Con Control Especifico</v>
      </c>
      <c r="V68" s="103"/>
      <c r="W68" s="72" t="str">
        <f>VLOOKUP(H68,[3]Hoja1!A$2:G$445,6,0)</f>
        <v>Secuestros</v>
      </c>
      <c r="X68" s="66"/>
      <c r="Y68" s="66"/>
      <c r="Z68" s="66"/>
      <c r="AA68" s="67"/>
      <c r="AB68" s="60" t="str">
        <f>VLOOKUP(H68,[3]Hoja1!A$2:G$445,7,0)</f>
        <v>N/A</v>
      </c>
      <c r="AC68" s="66" t="s">
        <v>1207</v>
      </c>
      <c r="AD68" s="94"/>
    </row>
    <row r="69" spans="1:30" ht="51.75" thickBot="1" x14ac:dyDescent="0.3">
      <c r="A69" s="86"/>
      <c r="B69" s="86"/>
      <c r="C69" s="95"/>
      <c r="D69" s="98"/>
      <c r="E69" s="101"/>
      <c r="F69" s="101"/>
      <c r="G69" s="72" t="str">
        <f>VLOOKUP(H69,[3]Hoja1!A$1:G$445,2,0)</f>
        <v>SISMOS, INCENDIOS, INUNDACIONES, TERREMOTOS, VENDAVALES, DERRUMBE</v>
      </c>
      <c r="H69" s="53" t="s">
        <v>62</v>
      </c>
      <c r="I69" s="53" t="s">
        <v>1375</v>
      </c>
      <c r="J69" s="72" t="str">
        <f>VLOOKUP(H69,[3]Hoja1!A$2:G$445,3,0)</f>
        <v>SISMOS, INCENDIOS, INUNDACIONES, TERREMOTOS, VENDAVALES</v>
      </c>
      <c r="K69" s="61"/>
      <c r="L69" s="72" t="str">
        <f>VLOOKUP(H69,[3]Hoja1!A$2:G$445,4,0)</f>
        <v>Inspecciones planeadas e inspecciones no planeadas, procedimientos de programas de seguridad y salud en el trabajo</v>
      </c>
      <c r="M69" s="72" t="str">
        <f>VLOOKUP(H69,[3]Hoja1!A$2:G$445,5,0)</f>
        <v>BRIGADAS DE EMERGENCIAS</v>
      </c>
      <c r="N69" s="61">
        <v>2</v>
      </c>
      <c r="O69" s="62">
        <v>1</v>
      </c>
      <c r="P69" s="62">
        <v>100</v>
      </c>
      <c r="Q69" s="55">
        <f t="shared" si="24"/>
        <v>2</v>
      </c>
      <c r="R69" s="55">
        <f t="shared" si="25"/>
        <v>200</v>
      </c>
      <c r="S69" s="63" t="str">
        <f t="shared" si="26"/>
        <v>B-2</v>
      </c>
      <c r="T69" s="64" t="str">
        <f t="shared" si="0"/>
        <v>II</v>
      </c>
      <c r="U69" s="65" t="str">
        <f t="shared" si="27"/>
        <v>No Aceptable o Aceptable Con Control Especifico</v>
      </c>
      <c r="V69" s="104"/>
      <c r="W69" s="72" t="str">
        <f>VLOOKUP(H69,[3]Hoja1!A$2:G$445,6,0)</f>
        <v>MUERTE</v>
      </c>
      <c r="X69" s="66"/>
      <c r="Y69" s="66"/>
      <c r="Z69" s="66"/>
      <c r="AA69" s="67"/>
      <c r="AB69" s="60" t="str">
        <f>VLOOKUP(H69,[3]Hoja1!A$2:G$445,7,0)</f>
        <v>ENTRENAMIENTO DE LA BRIGADA; DIVULGACIÓN DE PLAN DE EMERGENCIA</v>
      </c>
      <c r="AC69" s="66" t="s">
        <v>1209</v>
      </c>
      <c r="AD69" s="106"/>
    </row>
    <row r="70" spans="1:30" ht="51" x14ac:dyDescent="0.25">
      <c r="A70" s="86"/>
      <c r="B70" s="86"/>
      <c r="C70" s="107" t="str">
        <f>VLOOKUP(E70,[1]Hoja2!A$2:C$82,2,0)</f>
        <v>Efectuar Ia operacion de valvulas y accesorios de Ia red matriz, para Ia prestación del servicio de acueducto a la ciudadania.</v>
      </c>
      <c r="D70" s="109" t="str">
        <f>VLOOKUP(E70,[1]Hoja2!A$2:C$82,3,0)</f>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
      <c r="E70" s="112" t="s">
        <v>1046</v>
      </c>
      <c r="F70" s="112" t="s">
        <v>1199</v>
      </c>
      <c r="G70" s="74" t="str">
        <f>VLOOKUP(H70,[1]Hoja1!A$1:G$445,2,0)</f>
        <v>Bacteria</v>
      </c>
      <c r="H70" s="22" t="s">
        <v>108</v>
      </c>
      <c r="I70" s="22" t="s">
        <v>1370</v>
      </c>
      <c r="J70" s="74" t="str">
        <f>VLOOKUP(H70,[1]Hoja1!A$2:G$445,3,0)</f>
        <v>Infecciones producidas por Bacterianas</v>
      </c>
      <c r="K70" s="16"/>
      <c r="L70" s="74" t="str">
        <f>VLOOKUP(H70,[1]Hoja1!A$2:G$445,4,0)</f>
        <v>Inspecciones planeadas e inspecciones no planeadas, procedimientos de programas de seguridad y salud en el trabajo</v>
      </c>
      <c r="M70" s="74" t="str">
        <f>VLOOKUP(H70,[1]Hoja1!A$2:G$445,5,0)</f>
        <v>Programa de vacunación, bota pantalon, overol, guantes, tapabocas, mascarillas con filtos</v>
      </c>
      <c r="N70" s="73">
        <v>2</v>
      </c>
      <c r="O70" s="24">
        <v>3</v>
      </c>
      <c r="P70" s="24">
        <v>10</v>
      </c>
      <c r="Q70" s="24">
        <f t="shared" si="24"/>
        <v>6</v>
      </c>
      <c r="R70" s="24">
        <f t="shared" si="25"/>
        <v>60</v>
      </c>
      <c r="S70" s="29" t="str">
        <f t="shared" si="26"/>
        <v>M-6</v>
      </c>
      <c r="T70" s="30" t="str">
        <f t="shared" si="0"/>
        <v>III</v>
      </c>
      <c r="U70" s="31" t="str">
        <f t="shared" si="27"/>
        <v>Mejorable</v>
      </c>
      <c r="V70" s="88">
        <v>3</v>
      </c>
      <c r="W70" s="74" t="str">
        <f>VLOOKUP(H70,[1]Hoja1!A$2:G$445,6,0)</f>
        <v xml:space="preserve">Enfermedades Infectocontagiosas
</v>
      </c>
      <c r="X70" s="18"/>
      <c r="Y70" s="18"/>
      <c r="Z70" s="18"/>
      <c r="AA70" s="14"/>
      <c r="AB70" s="20" t="str">
        <f>VLOOKUP(H70,[1]Hoja1!A$2:G$445,7,0)</f>
        <v xml:space="preserve">Riesgo Biológico, Autocuidado y/o Uso y manejo adecuado de E.P.P.
</v>
      </c>
      <c r="AC70" s="158" t="s">
        <v>1252</v>
      </c>
      <c r="AD70" s="107" t="s">
        <v>1201</v>
      </c>
    </row>
    <row r="71" spans="1:30" ht="51" x14ac:dyDescent="0.25">
      <c r="A71" s="86"/>
      <c r="B71" s="86"/>
      <c r="C71" s="91"/>
      <c r="D71" s="110"/>
      <c r="E71" s="113"/>
      <c r="F71" s="113"/>
      <c r="G71" s="74" t="str">
        <f>VLOOKUP(H71,[1]Hoja1!A$1:G$445,2,0)</f>
        <v>Hongos</v>
      </c>
      <c r="H71" s="22" t="s">
        <v>117</v>
      </c>
      <c r="I71" s="22" t="s">
        <v>1370</v>
      </c>
      <c r="J71" s="74" t="str">
        <f>VLOOKUP(H71,[1]Hoja1!A$2:G$445,3,0)</f>
        <v>Micosis</v>
      </c>
      <c r="K71" s="16"/>
      <c r="L71" s="74" t="str">
        <f>VLOOKUP(H71,[1]Hoja1!A$2:G$445,4,0)</f>
        <v>Inspecciones planeadas e inspecciones no planeadas, procedimientos de programas de seguridad y salud en el trabajo</v>
      </c>
      <c r="M71" s="74" t="str">
        <f>VLOOKUP(H71,[1]Hoja1!A$2:G$445,5,0)</f>
        <v>Programa de vacunación, éxamenes periódicos</v>
      </c>
      <c r="N71" s="16">
        <v>2</v>
      </c>
      <c r="O71" s="17">
        <v>3</v>
      </c>
      <c r="P71" s="17">
        <v>10</v>
      </c>
      <c r="Q71" s="24">
        <f t="shared" si="24"/>
        <v>6</v>
      </c>
      <c r="R71" s="24">
        <f t="shared" si="25"/>
        <v>60</v>
      </c>
      <c r="S71" s="29" t="str">
        <f t="shared" si="26"/>
        <v>M-6</v>
      </c>
      <c r="T71" s="30" t="str">
        <f t="shared" si="0"/>
        <v>III</v>
      </c>
      <c r="U71" s="31" t="str">
        <f t="shared" si="27"/>
        <v>Mejorable</v>
      </c>
      <c r="V71" s="115"/>
      <c r="W71" s="74" t="str">
        <f>VLOOKUP(H71,[1]Hoja1!A$2:G$445,6,0)</f>
        <v>Micosis</v>
      </c>
      <c r="X71" s="18"/>
      <c r="Y71" s="18"/>
      <c r="Z71" s="18"/>
      <c r="AA71" s="14"/>
      <c r="AB71" s="20" t="str">
        <f>VLOOKUP(H71,[1]Hoja1!A$2:G$445,7,0)</f>
        <v xml:space="preserve">Riesgo Biológico, Autocuidado y/o Uso y manejo adecuado de E.P.P.
</v>
      </c>
      <c r="AC71" s="115"/>
      <c r="AD71" s="91"/>
    </row>
    <row r="72" spans="1:30" ht="51" x14ac:dyDescent="0.25">
      <c r="A72" s="86"/>
      <c r="B72" s="86"/>
      <c r="C72" s="91"/>
      <c r="D72" s="110"/>
      <c r="E72" s="113"/>
      <c r="F72" s="113"/>
      <c r="G72" s="74" t="str">
        <f>VLOOKUP(H72,[1]Hoja1!A$1:G$445,2,0)</f>
        <v>Virus</v>
      </c>
      <c r="H72" s="22" t="s">
        <v>120</v>
      </c>
      <c r="I72" s="22" t="s">
        <v>1370</v>
      </c>
      <c r="J72" s="74" t="str">
        <f>VLOOKUP(H72,[1]Hoja1!A$2:G$445,3,0)</f>
        <v>Infecciones Virales</v>
      </c>
      <c r="K72" s="16"/>
      <c r="L72" s="74" t="str">
        <f>VLOOKUP(H72,[1]Hoja1!A$2:G$445,4,0)</f>
        <v>Inspecciones planeadas e inspecciones no planeadas, procedimientos de programas de seguridad y salud en el trabajo</v>
      </c>
      <c r="M72" s="74" t="str">
        <f>VLOOKUP(H72,[1]Hoja1!A$2:G$445,5,0)</f>
        <v>Programa de vacunación, bota pantalon, overol, guantes, tapabocas, mascarillas con filtos</v>
      </c>
      <c r="N72" s="16">
        <v>2</v>
      </c>
      <c r="O72" s="17">
        <v>3</v>
      </c>
      <c r="P72" s="17">
        <v>10</v>
      </c>
      <c r="Q72" s="24">
        <f t="shared" si="24"/>
        <v>6</v>
      </c>
      <c r="R72" s="24">
        <f t="shared" si="25"/>
        <v>60</v>
      </c>
      <c r="S72" s="29" t="str">
        <f t="shared" si="26"/>
        <v>M-6</v>
      </c>
      <c r="T72" s="30" t="str">
        <f t="shared" si="0"/>
        <v>III</v>
      </c>
      <c r="U72" s="31" t="str">
        <f t="shared" si="27"/>
        <v>Mejorable</v>
      </c>
      <c r="V72" s="115"/>
      <c r="W72" s="74" t="str">
        <f>VLOOKUP(H72,[1]Hoja1!A$2:G$445,6,0)</f>
        <v xml:space="preserve">Enfermedades Infectocontagiosas
</v>
      </c>
      <c r="X72" s="18"/>
      <c r="Y72" s="18"/>
      <c r="Z72" s="18"/>
      <c r="AA72" s="14"/>
      <c r="AB72" s="20" t="str">
        <f>VLOOKUP(H72,[1]Hoja1!A$2:G$445,7,0)</f>
        <v xml:space="preserve">Riesgo Biológico, Autocuidado y/o Uso y manejo adecuado de E.P.P.
</v>
      </c>
      <c r="AC72" s="89"/>
      <c r="AD72" s="91"/>
    </row>
    <row r="73" spans="1:30" ht="51" x14ac:dyDescent="0.25">
      <c r="A73" s="86"/>
      <c r="B73" s="86"/>
      <c r="C73" s="91"/>
      <c r="D73" s="110"/>
      <c r="E73" s="113"/>
      <c r="F73" s="113"/>
      <c r="G73" s="74" t="str">
        <f>VLOOKUP(H73,[1]Hoja1!A$1:G$445,2,0)</f>
        <v>INFRAROJA, ULTRAVIOLETA, VISIBLE, RADIOFRECUENCIA, MICROONDAS, LASER</v>
      </c>
      <c r="H73" s="22" t="s">
        <v>67</v>
      </c>
      <c r="I73" s="22" t="s">
        <v>1371</v>
      </c>
      <c r="J73" s="74" t="str">
        <f>VLOOKUP(H73,[1]Hoja1!A$2:G$445,3,0)</f>
        <v>CÁNCER, LESIONES DÉRMICAS Y OCULARES</v>
      </c>
      <c r="K73" s="16"/>
      <c r="L73" s="74" t="str">
        <f>VLOOKUP(H73,[1]Hoja1!A$2:G$445,4,0)</f>
        <v>Inspecciones planeadas e inspecciones no planeadas, procedimientos de programas de seguridad y salud en el trabajo</v>
      </c>
      <c r="M73" s="74" t="str">
        <f>VLOOKUP(H73,[1]Hoja1!A$2:G$445,5,0)</f>
        <v>PROGRAMA BLOQUEADOR SOLAR</v>
      </c>
      <c r="N73" s="16">
        <v>2</v>
      </c>
      <c r="O73" s="17">
        <v>3</v>
      </c>
      <c r="P73" s="17">
        <v>10</v>
      </c>
      <c r="Q73" s="24">
        <f t="shared" si="24"/>
        <v>6</v>
      </c>
      <c r="R73" s="24">
        <f t="shared" si="25"/>
        <v>60</v>
      </c>
      <c r="S73" s="29" t="str">
        <f t="shared" si="26"/>
        <v>M-6</v>
      </c>
      <c r="T73" s="30" t="str">
        <f t="shared" si="0"/>
        <v>III</v>
      </c>
      <c r="U73" s="31" t="str">
        <f t="shared" si="27"/>
        <v>Mejorable</v>
      </c>
      <c r="V73" s="115"/>
      <c r="W73" s="74" t="str">
        <f>VLOOKUP(H73,[1]Hoja1!A$2:G$445,6,0)</f>
        <v>CÁNCER</v>
      </c>
      <c r="X73" s="18"/>
      <c r="Y73" s="18"/>
      <c r="Z73" s="18"/>
      <c r="AA73" s="14"/>
      <c r="AB73" s="20" t="str">
        <f>VLOOKUP(H73,[1]Hoja1!A$2:G$445,7,0)</f>
        <v>N/A</v>
      </c>
      <c r="AC73" s="18" t="s">
        <v>1202</v>
      </c>
      <c r="AD73" s="91"/>
    </row>
    <row r="74" spans="1:30" ht="42" customHeight="1" x14ac:dyDescent="0.25">
      <c r="A74" s="86"/>
      <c r="B74" s="86"/>
      <c r="C74" s="91"/>
      <c r="D74" s="110"/>
      <c r="E74" s="113"/>
      <c r="F74" s="113"/>
      <c r="G74" s="74" t="str">
        <f>VLOOKUP(H74,[1]Hoja1!A$1:G$445,2,0)</f>
        <v>CONCENTRACIÓN EN ACTIVIDADES DE ALTO DESEMPEÑO MENTAL</v>
      </c>
      <c r="H74" s="22" t="s">
        <v>72</v>
      </c>
      <c r="I74" s="22" t="s">
        <v>1372</v>
      </c>
      <c r="J74" s="74" t="str">
        <f>VLOOKUP(H74,[1]Hoja1!A$2:G$445,3,0)</f>
        <v>ESTRÉS, CEFALEA, IRRITABILIDAD</v>
      </c>
      <c r="K74" s="16"/>
      <c r="L74" s="74" t="str">
        <f>VLOOKUP(H74,[1]Hoja1!A$2:G$445,4,0)</f>
        <v>N/A</v>
      </c>
      <c r="M74" s="74" t="str">
        <f>VLOOKUP(H74,[1]Hoja1!A$2:G$445,5,0)</f>
        <v>PVE PSICOSOCIAL</v>
      </c>
      <c r="N74" s="16">
        <v>2</v>
      </c>
      <c r="O74" s="17">
        <v>2</v>
      </c>
      <c r="P74" s="17">
        <v>10</v>
      </c>
      <c r="Q74" s="24">
        <f t="shared" si="24"/>
        <v>4</v>
      </c>
      <c r="R74" s="24">
        <f t="shared" si="25"/>
        <v>40</v>
      </c>
      <c r="S74" s="29" t="str">
        <f t="shared" si="26"/>
        <v>B-4</v>
      </c>
      <c r="T74" s="30" t="str">
        <f t="shared" si="0"/>
        <v>III</v>
      </c>
      <c r="U74" s="31" t="str">
        <f t="shared" si="27"/>
        <v>Mejorable</v>
      </c>
      <c r="V74" s="115"/>
      <c r="W74" s="74" t="str">
        <f>VLOOKUP(H74,[1]Hoja1!A$2:G$445,6,0)</f>
        <v>ESTRÉS</v>
      </c>
      <c r="X74" s="18"/>
      <c r="Y74" s="18"/>
      <c r="Z74" s="18"/>
      <c r="AA74" s="14"/>
      <c r="AB74" s="20" t="str">
        <f>VLOOKUP(H74,[1]Hoja1!A$2:G$445,7,0)</f>
        <v>N/A</v>
      </c>
      <c r="AC74" s="88" t="s">
        <v>1203</v>
      </c>
      <c r="AD74" s="91"/>
    </row>
    <row r="75" spans="1:30" ht="42" customHeight="1" x14ac:dyDescent="0.25">
      <c r="A75" s="86"/>
      <c r="B75" s="86"/>
      <c r="C75" s="91"/>
      <c r="D75" s="110"/>
      <c r="E75" s="113"/>
      <c r="F75" s="113"/>
      <c r="G75" s="74" t="str">
        <f>VLOOKUP(H75,[1]Hoja1!A$1:G$445,2,0)</f>
        <v>NATURALEZA DE LA TAREA</v>
      </c>
      <c r="H75" s="22" t="s">
        <v>76</v>
      </c>
      <c r="I75" s="22" t="s">
        <v>1372</v>
      </c>
      <c r="J75" s="74" t="str">
        <f>VLOOKUP(H75,[1]Hoja1!A$2:G$445,3,0)</f>
        <v>ESTRÉS,  TRANSTORNOS DEL SUEÑO</v>
      </c>
      <c r="K75" s="16"/>
      <c r="L75" s="74" t="str">
        <f>VLOOKUP(H75,[1]Hoja1!A$2:G$445,4,0)</f>
        <v>N/A</v>
      </c>
      <c r="M75" s="74" t="str">
        <f>VLOOKUP(H75,[1]Hoja1!A$2:G$445,5,0)</f>
        <v>PVE PSICOSOCIAL</v>
      </c>
      <c r="N75" s="16">
        <v>2</v>
      </c>
      <c r="O75" s="17">
        <v>2</v>
      </c>
      <c r="P75" s="17">
        <v>10</v>
      </c>
      <c r="Q75" s="24">
        <f t="shared" si="24"/>
        <v>4</v>
      </c>
      <c r="R75" s="24">
        <f t="shared" si="25"/>
        <v>40</v>
      </c>
      <c r="S75" s="29" t="str">
        <f t="shared" si="26"/>
        <v>B-4</v>
      </c>
      <c r="T75" s="30" t="str">
        <f t="shared" si="0"/>
        <v>III</v>
      </c>
      <c r="U75" s="31" t="str">
        <f t="shared" si="27"/>
        <v>Mejorable</v>
      </c>
      <c r="V75" s="115"/>
      <c r="W75" s="74" t="str">
        <f>VLOOKUP(H75,[1]Hoja1!A$2:G$445,6,0)</f>
        <v>ESTRÉS</v>
      </c>
      <c r="X75" s="18"/>
      <c r="Y75" s="18"/>
      <c r="Z75" s="18"/>
      <c r="AA75" s="14"/>
      <c r="AB75" s="20" t="str">
        <f>VLOOKUP(H75,[1]Hoja1!A$2:G$445,7,0)</f>
        <v>N/A</v>
      </c>
      <c r="AC75" s="89"/>
      <c r="AD75" s="91"/>
    </row>
    <row r="76" spans="1:30" ht="89.25" x14ac:dyDescent="0.25">
      <c r="A76" s="86"/>
      <c r="B76" s="86"/>
      <c r="C76" s="91"/>
      <c r="D76" s="110"/>
      <c r="E76" s="113"/>
      <c r="F76" s="113"/>
      <c r="G76" s="74" t="str">
        <f>VLOOKUP(H76,[1]Hoja1!A$1:G$445,2,0)</f>
        <v>Forzadas, Prolongadas</v>
      </c>
      <c r="H76" s="22" t="s">
        <v>40</v>
      </c>
      <c r="I76" s="22" t="s">
        <v>1373</v>
      </c>
      <c r="J76" s="74" t="str">
        <f>VLOOKUP(H76,[1]Hoja1!A$2:G$445,3,0)</f>
        <v xml:space="preserve">Lesiones osteomusculares, lesiones osteoarticulares
</v>
      </c>
      <c r="K76" s="16"/>
      <c r="L76" s="74" t="str">
        <f>VLOOKUP(H76,[1]Hoja1!A$2:G$445,4,0)</f>
        <v>Inspecciones planeadas e inspecciones no planeadas, procedimientos de programas de seguridad y salud en el trabajo</v>
      </c>
      <c r="M76" s="74" t="str">
        <f>VLOOKUP(H76,[1]Hoja1!A$2:G$445,5,0)</f>
        <v>PVE Biomecánico, programa pausas activas, exámenes periódicos, recomendaciones, control de posturas</v>
      </c>
      <c r="N76" s="16">
        <v>2</v>
      </c>
      <c r="O76" s="17">
        <v>3</v>
      </c>
      <c r="P76" s="17">
        <v>25</v>
      </c>
      <c r="Q76" s="24">
        <f t="shared" si="24"/>
        <v>6</v>
      </c>
      <c r="R76" s="24">
        <f t="shared" si="25"/>
        <v>150</v>
      </c>
      <c r="S76" s="29" t="str">
        <f t="shared" si="26"/>
        <v>M-6</v>
      </c>
      <c r="T76" s="30" t="str">
        <f t="shared" si="0"/>
        <v>II</v>
      </c>
      <c r="U76" s="31" t="str">
        <f t="shared" si="27"/>
        <v>No Aceptable o Aceptable Con Control Especifico</v>
      </c>
      <c r="V76" s="115"/>
      <c r="W76" s="74" t="str">
        <f>VLOOKUP(H76,[1]Hoja1!A$2:G$445,6,0)</f>
        <v>Enfermedades Osteomusculares</v>
      </c>
      <c r="X76" s="18"/>
      <c r="Y76" s="18"/>
      <c r="Z76" s="18"/>
      <c r="AA76" s="14"/>
      <c r="AB76" s="20" t="str">
        <f>VLOOKUP(H76,[1]Hoja1!A$2:G$445,7,0)</f>
        <v>Prevención en lesiones osteomusculares, líderes de pausas activas</v>
      </c>
      <c r="AC76" s="18" t="s">
        <v>1225</v>
      </c>
      <c r="AD76" s="91"/>
    </row>
    <row r="77" spans="1:30" ht="38.25" x14ac:dyDescent="0.25">
      <c r="A77" s="86"/>
      <c r="B77" s="86"/>
      <c r="C77" s="91"/>
      <c r="D77" s="110"/>
      <c r="E77" s="113"/>
      <c r="F77" s="113"/>
      <c r="G77" s="74" t="str">
        <f>VLOOKUP(H77,[1]Hoja1!A$1:G$445,2,0)</f>
        <v>Movimientos repetitivos, Miembros Superiores</v>
      </c>
      <c r="H77" s="22" t="s">
        <v>47</v>
      </c>
      <c r="I77" s="22" t="s">
        <v>1373</v>
      </c>
      <c r="J77" s="74" t="str">
        <f>VLOOKUP(H77,[1]Hoja1!A$2:G$445,3,0)</f>
        <v>Lesiones Musculoesqueléticas</v>
      </c>
      <c r="K77" s="16"/>
      <c r="L77" s="74" t="str">
        <f>VLOOKUP(H77,[1]Hoja1!A$2:G$445,4,0)</f>
        <v>N/A</v>
      </c>
      <c r="M77" s="74" t="str">
        <f>VLOOKUP(H77,[1]Hoja1!A$2:G$445,5,0)</f>
        <v>PVE BIomécanico, programa pausas activas, examenes periódicos, recomendaicones, control de posturas</v>
      </c>
      <c r="N77" s="16">
        <v>2</v>
      </c>
      <c r="O77" s="17">
        <v>2</v>
      </c>
      <c r="P77" s="17">
        <v>25</v>
      </c>
      <c r="Q77" s="24">
        <f t="shared" si="24"/>
        <v>4</v>
      </c>
      <c r="R77" s="24">
        <f t="shared" si="25"/>
        <v>100</v>
      </c>
      <c r="S77" s="29" t="str">
        <f t="shared" si="26"/>
        <v>B-4</v>
      </c>
      <c r="T77" s="30" t="str">
        <f t="shared" si="0"/>
        <v>III</v>
      </c>
      <c r="U77" s="31" t="str">
        <f t="shared" si="27"/>
        <v>Mejorable</v>
      </c>
      <c r="V77" s="115"/>
      <c r="W77" s="74" t="str">
        <f>VLOOKUP(H77,[1]Hoja1!A$2:G$445,6,0)</f>
        <v>Enfermedades musculoesqueleticas</v>
      </c>
      <c r="X77" s="18"/>
      <c r="Y77" s="18"/>
      <c r="Z77" s="18"/>
      <c r="AA77" s="14"/>
      <c r="AB77" s="20" t="str">
        <f>VLOOKUP(H77,[1]Hoja1!A$2:G$445,7,0)</f>
        <v>Prevención en lesiones osteomusculares, líderes de pausas activas</v>
      </c>
      <c r="AC77" s="18" t="s">
        <v>1233</v>
      </c>
      <c r="AD77" s="91"/>
    </row>
    <row r="78" spans="1:30" ht="51" x14ac:dyDescent="0.25">
      <c r="A78" s="86"/>
      <c r="B78" s="86"/>
      <c r="C78" s="91"/>
      <c r="D78" s="110"/>
      <c r="E78" s="113"/>
      <c r="F78" s="113"/>
      <c r="G78" s="74" t="str">
        <f>VLOOKUP(H78,[1]Hoja1!A$1:G$445,2,0)</f>
        <v>Atropellamiento, Envestir</v>
      </c>
      <c r="H78" s="22" t="s">
        <v>1187</v>
      </c>
      <c r="I78" s="22" t="s">
        <v>1374</v>
      </c>
      <c r="J78" s="74" t="str">
        <f>VLOOKUP(H78,[1]Hoja1!A$2:G$445,3,0)</f>
        <v>Lesiones, pérdidas materiales, muerte</v>
      </c>
      <c r="K78" s="16"/>
      <c r="L78" s="74" t="str">
        <f>VLOOKUP(H78,[1]Hoja1!A$2:G$445,4,0)</f>
        <v>Inspecciones planeadas e inspecciones no planeadas, procedimientos de programas de seguridad y salud en el trabajo</v>
      </c>
      <c r="M78" s="74" t="str">
        <f>VLOOKUP(H78,[1]Hoja1!A$2:G$445,5,0)</f>
        <v>Programa de seguridad vial, señalización</v>
      </c>
      <c r="N78" s="16">
        <v>2</v>
      </c>
      <c r="O78" s="17">
        <v>3</v>
      </c>
      <c r="P78" s="17">
        <v>60</v>
      </c>
      <c r="Q78" s="24">
        <f t="shared" si="24"/>
        <v>6</v>
      </c>
      <c r="R78" s="24">
        <f t="shared" si="25"/>
        <v>360</v>
      </c>
      <c r="S78" s="29" t="str">
        <f t="shared" si="26"/>
        <v>M-6</v>
      </c>
      <c r="T78" s="30" t="str">
        <f t="shared" si="0"/>
        <v>II</v>
      </c>
      <c r="U78" s="31" t="str">
        <f t="shared" si="27"/>
        <v>No Aceptable o Aceptable Con Control Especifico</v>
      </c>
      <c r="V78" s="115"/>
      <c r="W78" s="74" t="str">
        <f>VLOOKUP(H78,[1]Hoja1!A$2:G$445,6,0)</f>
        <v>Muerte</v>
      </c>
      <c r="X78" s="18"/>
      <c r="Y78" s="18"/>
      <c r="Z78" s="18"/>
      <c r="AA78" s="14"/>
      <c r="AB78" s="20" t="str">
        <f>VLOOKUP(H78,[1]Hoja1!A$2:G$445,7,0)</f>
        <v>Seguridad vial y manejo defensivo, aseguramiento de áreas de trabajo</v>
      </c>
      <c r="AC78" s="18" t="s">
        <v>1205</v>
      </c>
      <c r="AD78" s="91"/>
    </row>
    <row r="79" spans="1:30" ht="63.75" x14ac:dyDescent="0.25">
      <c r="A79" s="86"/>
      <c r="B79" s="86"/>
      <c r="C79" s="91"/>
      <c r="D79" s="110"/>
      <c r="E79" s="113"/>
      <c r="F79" s="113"/>
      <c r="G79" s="74" t="str">
        <f>VLOOKUP(H79,[1]Hoja1!A$1:G$445,2,0)</f>
        <v>Herramientas Manuales</v>
      </c>
      <c r="H79" s="22" t="s">
        <v>606</v>
      </c>
      <c r="I79" s="22" t="s">
        <v>1374</v>
      </c>
      <c r="J79" s="74" t="str">
        <f>VLOOKUP(H79,[1]Hoja1!A$2:G$445,3,0)</f>
        <v>Quemaduras, contusiones y lesiones</v>
      </c>
      <c r="K79" s="16"/>
      <c r="L79" s="74" t="str">
        <f>VLOOKUP(H79,[1]Hoja1!A$2:G$445,4,0)</f>
        <v>Inspecciones planeadas e inspecciones no planeadas, procedimientos de programas de seguridad y salud en el trabajo</v>
      </c>
      <c r="M79" s="74" t="str">
        <f>VLOOKUP(H79,[1]Hoja1!A$2:G$445,5,0)</f>
        <v>E.P.P.</v>
      </c>
      <c r="N79" s="16">
        <v>2</v>
      </c>
      <c r="O79" s="17">
        <v>3</v>
      </c>
      <c r="P79" s="17">
        <v>25</v>
      </c>
      <c r="Q79" s="24">
        <f t="shared" si="24"/>
        <v>6</v>
      </c>
      <c r="R79" s="24">
        <f t="shared" si="25"/>
        <v>150</v>
      </c>
      <c r="S79" s="29" t="str">
        <f t="shared" si="26"/>
        <v>M-6</v>
      </c>
      <c r="T79" s="30" t="str">
        <f t="shared" ref="T79:T107" si="33">IF(R79&lt;=20,"IV",IF(R79&lt;=120,"III",IF(R79&lt;=500,"II",IF(R79&lt;=4000,"I"))))</f>
        <v>II</v>
      </c>
      <c r="U79" s="31" t="str">
        <f t="shared" si="27"/>
        <v>No Aceptable o Aceptable Con Control Especifico</v>
      </c>
      <c r="V79" s="115"/>
      <c r="W79" s="74" t="str">
        <f>VLOOKUP(H79,[1]Hoja1!A$2:G$445,6,0)</f>
        <v>Amputación</v>
      </c>
      <c r="X79" s="18"/>
      <c r="Y79" s="18"/>
      <c r="Z79" s="18"/>
      <c r="AA79" s="14"/>
      <c r="AB79" s="20" t="str">
        <f>VLOOKUP(H79,[1]Hoja1!A$2:G$445,7,0)</f>
        <v xml:space="preserve">
Uso y manejo adecuado de E.P.P., uso y manejo adecuado de herramientas manuales y/o máqinas y equipos</v>
      </c>
      <c r="AC79" s="18" t="s">
        <v>1234</v>
      </c>
      <c r="AD79" s="91"/>
    </row>
    <row r="80" spans="1:30" ht="89.25" x14ac:dyDescent="0.25">
      <c r="A80" s="86"/>
      <c r="B80" s="86"/>
      <c r="C80" s="91"/>
      <c r="D80" s="110"/>
      <c r="E80" s="113"/>
      <c r="F80" s="113"/>
      <c r="G80" s="82" t="str">
        <f>VLOOKUP(H80,[1]Hoja1!A$1:G$445,2,0)</f>
        <v>MANTENIMIENTO DE PUENTE GRUAS, LIMPIEZA DE CANALES, MANTENIMIENTO DE INSTALACIONES LOCATIVAS, MANTENIMIENTO Y REPARACIÓN DE POZOS</v>
      </c>
      <c r="H80" s="22" t="s">
        <v>624</v>
      </c>
      <c r="I80" s="22" t="s">
        <v>1374</v>
      </c>
      <c r="J80" s="82" t="str">
        <f>VLOOKUP(H80,[1]Hoja1!A$2:G$445,3,0)</f>
        <v>LESIONES, FRACTURAS, MUERTE</v>
      </c>
      <c r="K80" s="16"/>
      <c r="L80" s="82" t="str">
        <f>VLOOKUP(H80,[1]Hoja1!A$2:G$445,4,0)</f>
        <v>Inspecciones planeadas e inspecciones no planeadas, procedimientos de programas de seguridad y salud en el trabajo</v>
      </c>
      <c r="M80" s="82" t="str">
        <f>VLOOKUP(H80,[1]Hoja1!A$2:G$445,5,0)</f>
        <v>EPP</v>
      </c>
      <c r="N80" s="16">
        <v>2</v>
      </c>
      <c r="O80" s="17">
        <v>3</v>
      </c>
      <c r="P80" s="17">
        <v>60</v>
      </c>
      <c r="Q80" s="24">
        <f t="shared" ref="Q80" si="34">N80*O80</f>
        <v>6</v>
      </c>
      <c r="R80" s="24">
        <f t="shared" ref="R80" si="35">P80*Q80</f>
        <v>360</v>
      </c>
      <c r="S80" s="29" t="str">
        <f t="shared" ref="S80" si="36">IF(Q80=40,"MA-40",IF(Q80=30,"MA-30",IF(Q80=20,"A-20",IF(Q80=10,"A-10",IF(Q80=24,"MA-24",IF(Q80=18,"A-18",IF(Q80=12,"A-12",IF(Q80=6,"M-6",IF(Q80=8,"M-8",IF(Q80=6,"M-6",IF(Q80=4,"B-4",IF(Q80=2,"B-2",))))))))))))</f>
        <v>M-6</v>
      </c>
      <c r="T80" s="30" t="str">
        <f t="shared" ref="T80" si="37">IF(R80&lt;=20,"IV",IF(R80&lt;=120,"III",IF(R80&lt;=500,"II",IF(R80&lt;=4000,"I"))))</f>
        <v>II</v>
      </c>
      <c r="U80" s="31" t="str">
        <f t="shared" ref="U80" si="38">IF(T80=0,"",IF(T80="IV","Aceptable",IF(T80="III","Mejorable",IF(T80="II","No Aceptable o Aceptable Con Control Especifico",IF(T80="I","No Aceptable","")))))</f>
        <v>No Aceptable o Aceptable Con Control Especifico</v>
      </c>
      <c r="V80" s="115"/>
      <c r="W80" s="82" t="str">
        <f>VLOOKUP(H80,[1]Hoja1!A$2:G$445,6,0)</f>
        <v>MUERTE</v>
      </c>
      <c r="X80" s="18"/>
      <c r="Y80" s="18"/>
      <c r="Z80" s="18"/>
      <c r="AA80" s="14"/>
      <c r="AB80" s="20" t="str">
        <f>VLOOKUP(H80,[1]Hoja1!A$2:G$445,7,0)</f>
        <v>CERTIFICACIÓN Y/O ENTRENAMIENTO EN TRABAJO SEGURO EN ALTURAS; DILGENCIAMIENTO DE PERMISO DE TRABAJO; USO Y MANEJO ADECUADO DE E.P.P.; ARME Y DESARME DE ANDAMIOS</v>
      </c>
      <c r="AC80" s="18"/>
      <c r="AD80" s="91"/>
    </row>
    <row r="81" spans="1:30" ht="63.75" x14ac:dyDescent="0.25">
      <c r="A81" s="86"/>
      <c r="B81" s="86"/>
      <c r="C81" s="91"/>
      <c r="D81" s="110"/>
      <c r="E81" s="113"/>
      <c r="F81" s="113"/>
      <c r="G81" s="74" t="str">
        <f>VLOOKUP(H81,[1]Hoja1!A$1:G$445,2,0)</f>
        <v>Atraco, golpiza, atentados y secuestrados</v>
      </c>
      <c r="H81" s="22" t="s">
        <v>57</v>
      </c>
      <c r="I81" s="22" t="s">
        <v>1374</v>
      </c>
      <c r="J81" s="74" t="str">
        <f>VLOOKUP(H81,[1]Hoja1!A$2:G$445,3,0)</f>
        <v>Estrés, golpes, Secuestros</v>
      </c>
      <c r="K81" s="16"/>
      <c r="L81" s="74" t="str">
        <f>VLOOKUP(H81,[1]Hoja1!A$2:G$445,4,0)</f>
        <v>Inspecciones planeadas e inspecciones no planeadas, procedimientos de programas de seguridad y salud en el trabajo</v>
      </c>
      <c r="M81" s="74" t="str">
        <f>VLOOKUP(H81,[1]Hoja1!A$2:G$445,5,0)</f>
        <v xml:space="preserve">Uniformes Corporativos, Caquetas corporativas, Carnetización
</v>
      </c>
      <c r="N81" s="16">
        <v>2</v>
      </c>
      <c r="O81" s="17">
        <v>3</v>
      </c>
      <c r="P81" s="17">
        <v>60</v>
      </c>
      <c r="Q81" s="24">
        <f t="shared" si="24"/>
        <v>6</v>
      </c>
      <c r="R81" s="24">
        <f t="shared" si="25"/>
        <v>360</v>
      </c>
      <c r="S81" s="29" t="str">
        <f t="shared" si="26"/>
        <v>M-6</v>
      </c>
      <c r="T81" s="30" t="str">
        <f t="shared" si="33"/>
        <v>II</v>
      </c>
      <c r="U81" s="31" t="str">
        <f t="shared" si="27"/>
        <v>No Aceptable o Aceptable Con Control Especifico</v>
      </c>
      <c r="V81" s="115"/>
      <c r="W81" s="74" t="str">
        <f>VLOOKUP(H81,[1]Hoja1!A$2:G$445,6,0)</f>
        <v>Secuestros</v>
      </c>
      <c r="X81" s="18"/>
      <c r="Y81" s="18"/>
      <c r="Z81" s="18"/>
      <c r="AA81" s="14"/>
      <c r="AB81" s="20" t="str">
        <f>VLOOKUP(H81,[1]Hoja1!A$2:G$445,7,0)</f>
        <v>N/A</v>
      </c>
      <c r="AC81" s="18" t="s">
        <v>1207</v>
      </c>
      <c r="AD81" s="91"/>
    </row>
    <row r="82" spans="1:30" ht="51.75" thickBot="1" x14ac:dyDescent="0.3">
      <c r="A82" s="86"/>
      <c r="B82" s="86"/>
      <c r="C82" s="108"/>
      <c r="D82" s="111"/>
      <c r="E82" s="114"/>
      <c r="F82" s="114"/>
      <c r="G82" s="74" t="str">
        <f>VLOOKUP(H82,[1]Hoja1!A$1:G$445,2,0)</f>
        <v>SISMOS, INCENDIOS, INUNDACIONES, TERREMOTOS, VENDAVALES, DERRUMBE</v>
      </c>
      <c r="H82" s="22" t="s">
        <v>62</v>
      </c>
      <c r="I82" s="22" t="s">
        <v>1375</v>
      </c>
      <c r="J82" s="74" t="str">
        <f>VLOOKUP(H82,[1]Hoja1!A$2:G$445,3,0)</f>
        <v>SISMOS, INCENDIOS, INUNDACIONES, TERREMOTOS, VENDAVALES</v>
      </c>
      <c r="K82" s="16"/>
      <c r="L82" s="74" t="str">
        <f>VLOOKUP(H82,[1]Hoja1!A$2:G$445,4,0)</f>
        <v>Inspecciones planeadas e inspecciones no planeadas, procedimientos de programas de seguridad y salud en el trabajo</v>
      </c>
      <c r="M82" s="74" t="str">
        <f>VLOOKUP(H82,[1]Hoja1!A$2:G$445,5,0)</f>
        <v>BRIGADAS DE EMERGENCIAS</v>
      </c>
      <c r="N82" s="16">
        <v>2</v>
      </c>
      <c r="O82" s="17">
        <v>1</v>
      </c>
      <c r="P82" s="17">
        <v>100</v>
      </c>
      <c r="Q82" s="24">
        <f t="shared" si="24"/>
        <v>2</v>
      </c>
      <c r="R82" s="24">
        <f t="shared" si="25"/>
        <v>200</v>
      </c>
      <c r="S82" s="29" t="str">
        <f t="shared" si="26"/>
        <v>B-2</v>
      </c>
      <c r="T82" s="30" t="str">
        <f t="shared" si="33"/>
        <v>II</v>
      </c>
      <c r="U82" s="31" t="str">
        <f t="shared" si="27"/>
        <v>No Aceptable o Aceptable Con Control Especifico</v>
      </c>
      <c r="V82" s="89"/>
      <c r="W82" s="74" t="str">
        <f>VLOOKUP(H82,[1]Hoja1!A$2:G$445,6,0)</f>
        <v>MUERTE</v>
      </c>
      <c r="X82" s="18"/>
      <c r="Y82" s="18"/>
      <c r="Z82" s="18"/>
      <c r="AA82" s="14"/>
      <c r="AB82" s="20" t="str">
        <f>VLOOKUP(H82,[1]Hoja1!A$2:G$445,7,0)</f>
        <v>ENTRENAMIENTO DE LA BRIGADA; DIVULGACIÓN DE PLAN DE EMERGENCIA</v>
      </c>
      <c r="AC82" s="18" t="s">
        <v>1209</v>
      </c>
      <c r="AD82" s="92"/>
    </row>
    <row r="83" spans="1:30" ht="51" x14ac:dyDescent="0.25">
      <c r="A83" s="86"/>
      <c r="B83" s="86"/>
      <c r="C83" s="94" t="s">
        <v>1274</v>
      </c>
      <c r="D83" s="97" t="s">
        <v>1275</v>
      </c>
      <c r="E83" s="100" t="s">
        <v>1030</v>
      </c>
      <c r="F83" s="100" t="s">
        <v>1199</v>
      </c>
      <c r="G83" s="72" t="str">
        <f>VLOOKUP(H83,[1]Hoja1!A$1:G$445,2,0)</f>
        <v>Bacteria</v>
      </c>
      <c r="H83" s="53" t="s">
        <v>108</v>
      </c>
      <c r="I83" s="53" t="s">
        <v>1370</v>
      </c>
      <c r="J83" s="72" t="str">
        <f>VLOOKUP(H83,[1]Hoja1!A$2:G$445,3,0)</f>
        <v>Infecciones producidas por Bacterianas</v>
      </c>
      <c r="K83" s="61"/>
      <c r="L83" s="72" t="str">
        <f>VLOOKUP(H83,[1]Hoja1!A$2:G$445,4,0)</f>
        <v>Inspecciones planeadas e inspecciones no planeadas, procedimientos de programas de seguridad y salud en el trabajo</v>
      </c>
      <c r="M83" s="72" t="str">
        <f>VLOOKUP(H83,[1]Hoja1!A$2:G$445,5,0)</f>
        <v>Programa de vacunación, bota pantalon, overol, guantes, tapabocas, mascarillas con filtos</v>
      </c>
      <c r="N83" s="71">
        <v>2</v>
      </c>
      <c r="O83" s="55">
        <v>3</v>
      </c>
      <c r="P83" s="55">
        <v>10</v>
      </c>
      <c r="Q83" s="55">
        <f t="shared" si="24"/>
        <v>6</v>
      </c>
      <c r="R83" s="55">
        <f t="shared" si="25"/>
        <v>60</v>
      </c>
      <c r="S83" s="63" t="str">
        <f t="shared" si="26"/>
        <v>M-6</v>
      </c>
      <c r="T83" s="64" t="str">
        <f t="shared" si="33"/>
        <v>III</v>
      </c>
      <c r="U83" s="65" t="str">
        <f t="shared" si="27"/>
        <v>Mejorable</v>
      </c>
      <c r="V83" s="102">
        <v>2</v>
      </c>
      <c r="W83" s="72" t="str">
        <f>VLOOKUP(H83,[1]Hoja1!A$2:G$445,6,0)</f>
        <v xml:space="preserve">Enfermedades Infectocontagiosas
</v>
      </c>
      <c r="X83" s="66"/>
      <c r="Y83" s="66"/>
      <c r="Z83" s="66"/>
      <c r="AA83" s="67"/>
      <c r="AB83" s="60" t="str">
        <f>VLOOKUP(H83,[1]Hoja1!A$2:G$445,7,0)</f>
        <v xml:space="preserve">Riesgo Biológico, Autocuidado y/o Uso y manejo adecuado de E.P.P.
</v>
      </c>
      <c r="AC83" s="116" t="s">
        <v>1252</v>
      </c>
      <c r="AD83" s="93" t="s">
        <v>1201</v>
      </c>
    </row>
    <row r="84" spans="1:30" ht="51" x14ac:dyDescent="0.25">
      <c r="A84" s="86"/>
      <c r="B84" s="86"/>
      <c r="C84" s="94"/>
      <c r="D84" s="97"/>
      <c r="E84" s="100"/>
      <c r="F84" s="100"/>
      <c r="G84" s="72" t="str">
        <f>VLOOKUP(H84,[1]Hoja1!A$1:G$445,2,0)</f>
        <v>Hongos</v>
      </c>
      <c r="H84" s="53" t="s">
        <v>117</v>
      </c>
      <c r="I84" s="53" t="s">
        <v>1370</v>
      </c>
      <c r="J84" s="72" t="str">
        <f>VLOOKUP(H84,[1]Hoja1!A$2:G$445,3,0)</f>
        <v>Micosis</v>
      </c>
      <c r="K84" s="61"/>
      <c r="L84" s="72" t="str">
        <f>VLOOKUP(H84,[1]Hoja1!A$2:G$445,4,0)</f>
        <v>Inspecciones planeadas e inspecciones no planeadas, procedimientos de programas de seguridad y salud en el trabajo</v>
      </c>
      <c r="M84" s="72" t="str">
        <f>VLOOKUP(H84,[1]Hoja1!A$2:G$445,5,0)</f>
        <v>Programa de vacunación, éxamenes periódicos</v>
      </c>
      <c r="N84" s="61">
        <v>2</v>
      </c>
      <c r="O84" s="62">
        <v>3</v>
      </c>
      <c r="P84" s="62">
        <v>10</v>
      </c>
      <c r="Q84" s="55">
        <f t="shared" si="24"/>
        <v>6</v>
      </c>
      <c r="R84" s="55">
        <f t="shared" si="25"/>
        <v>60</v>
      </c>
      <c r="S84" s="63" t="str">
        <f t="shared" si="26"/>
        <v>M-6</v>
      </c>
      <c r="T84" s="64" t="str">
        <f t="shared" si="33"/>
        <v>III</v>
      </c>
      <c r="U84" s="65" t="str">
        <f t="shared" si="27"/>
        <v>Mejorable</v>
      </c>
      <c r="V84" s="103"/>
      <c r="W84" s="72" t="str">
        <f>VLOOKUP(H84,[1]Hoja1!A$2:G$445,6,0)</f>
        <v>Micosis</v>
      </c>
      <c r="X84" s="66"/>
      <c r="Y84" s="66"/>
      <c r="Z84" s="66"/>
      <c r="AA84" s="67"/>
      <c r="AB84" s="60" t="str">
        <f>VLOOKUP(H84,[1]Hoja1!A$2:G$445,7,0)</f>
        <v xml:space="preserve">Riesgo Biológico, Autocuidado y/o Uso y manejo adecuado de E.P.P.
</v>
      </c>
      <c r="AC84" s="103"/>
      <c r="AD84" s="94"/>
    </row>
    <row r="85" spans="1:30" ht="51" x14ac:dyDescent="0.25">
      <c r="A85" s="86"/>
      <c r="B85" s="86"/>
      <c r="C85" s="94"/>
      <c r="D85" s="97"/>
      <c r="E85" s="100"/>
      <c r="F85" s="100"/>
      <c r="G85" s="72" t="str">
        <f>VLOOKUP(H85,[1]Hoja1!A$1:G$445,2,0)</f>
        <v>Virus</v>
      </c>
      <c r="H85" s="53" t="s">
        <v>120</v>
      </c>
      <c r="I85" s="53" t="s">
        <v>1370</v>
      </c>
      <c r="J85" s="72" t="str">
        <f>VLOOKUP(H85,[1]Hoja1!A$2:G$445,3,0)</f>
        <v>Infecciones Virales</v>
      </c>
      <c r="K85" s="61"/>
      <c r="L85" s="72" t="str">
        <f>VLOOKUP(H85,[1]Hoja1!A$2:G$445,4,0)</f>
        <v>Inspecciones planeadas e inspecciones no planeadas, procedimientos de programas de seguridad y salud en el trabajo</v>
      </c>
      <c r="M85" s="72" t="str">
        <f>VLOOKUP(H85,[1]Hoja1!A$2:G$445,5,0)</f>
        <v>Programa de vacunación, bota pantalon, overol, guantes, tapabocas, mascarillas con filtos</v>
      </c>
      <c r="N85" s="61">
        <v>2</v>
      </c>
      <c r="O85" s="62">
        <v>3</v>
      </c>
      <c r="P85" s="62">
        <v>10</v>
      </c>
      <c r="Q85" s="55">
        <f t="shared" si="24"/>
        <v>6</v>
      </c>
      <c r="R85" s="55">
        <f t="shared" si="25"/>
        <v>60</v>
      </c>
      <c r="S85" s="63" t="str">
        <f t="shared" si="26"/>
        <v>M-6</v>
      </c>
      <c r="T85" s="64" t="str">
        <f t="shared" si="33"/>
        <v>III</v>
      </c>
      <c r="U85" s="65" t="str">
        <f t="shared" si="27"/>
        <v>Mejorable</v>
      </c>
      <c r="V85" s="103"/>
      <c r="W85" s="72" t="str">
        <f>VLOOKUP(H85,[1]Hoja1!A$2:G$445,6,0)</f>
        <v xml:space="preserve">Enfermedades Infectocontagiosas
</v>
      </c>
      <c r="X85" s="66"/>
      <c r="Y85" s="66"/>
      <c r="Z85" s="66"/>
      <c r="AA85" s="67"/>
      <c r="AB85" s="60" t="str">
        <f>VLOOKUP(H85,[1]Hoja1!A$2:G$445,7,0)</f>
        <v xml:space="preserve">Riesgo Biológico, Autocuidado y/o Uso y manejo adecuado de E.P.P.
</v>
      </c>
      <c r="AC85" s="104"/>
      <c r="AD85" s="94"/>
    </row>
    <row r="86" spans="1:30" ht="51" x14ac:dyDescent="0.25">
      <c r="A86" s="86"/>
      <c r="B86" s="86"/>
      <c r="C86" s="94"/>
      <c r="D86" s="97"/>
      <c r="E86" s="100"/>
      <c r="F86" s="100"/>
      <c r="G86" s="72" t="str">
        <f>VLOOKUP(H86,[1]Hoja1!A$1:G$445,2,0)</f>
        <v>INFRAROJA, ULTRAVIOLETA, VISIBLE, RADIOFRECUENCIA, MICROONDAS, LASER</v>
      </c>
      <c r="H86" s="53" t="s">
        <v>67</v>
      </c>
      <c r="I86" s="53" t="s">
        <v>1371</v>
      </c>
      <c r="J86" s="72" t="str">
        <f>VLOOKUP(H86,[1]Hoja1!A$2:G$445,3,0)</f>
        <v>CÁNCER, LESIONES DÉRMICAS Y OCULARES</v>
      </c>
      <c r="K86" s="61"/>
      <c r="L86" s="72" t="str">
        <f>VLOOKUP(H86,[1]Hoja1!A$2:G$445,4,0)</f>
        <v>Inspecciones planeadas e inspecciones no planeadas, procedimientos de programas de seguridad y salud en el trabajo</v>
      </c>
      <c r="M86" s="72" t="str">
        <f>VLOOKUP(H86,[1]Hoja1!A$2:G$445,5,0)</f>
        <v>PROGRAMA BLOQUEADOR SOLAR</v>
      </c>
      <c r="N86" s="61">
        <v>2</v>
      </c>
      <c r="O86" s="62">
        <v>3</v>
      </c>
      <c r="P86" s="62">
        <v>10</v>
      </c>
      <c r="Q86" s="55">
        <f t="shared" si="24"/>
        <v>6</v>
      </c>
      <c r="R86" s="55">
        <f t="shared" si="25"/>
        <v>60</v>
      </c>
      <c r="S86" s="63" t="str">
        <f t="shared" si="26"/>
        <v>M-6</v>
      </c>
      <c r="T86" s="64" t="str">
        <f t="shared" si="33"/>
        <v>III</v>
      </c>
      <c r="U86" s="65" t="str">
        <f t="shared" si="27"/>
        <v>Mejorable</v>
      </c>
      <c r="V86" s="103"/>
      <c r="W86" s="72" t="str">
        <f>VLOOKUP(H86,[1]Hoja1!A$2:G$445,6,0)</f>
        <v>CÁNCER</v>
      </c>
      <c r="X86" s="66"/>
      <c r="Y86" s="66"/>
      <c r="Z86" s="66"/>
      <c r="AA86" s="67"/>
      <c r="AB86" s="60" t="str">
        <f>VLOOKUP(H86,[1]Hoja1!A$2:G$445,7,0)</f>
        <v>N/A</v>
      </c>
      <c r="AC86" s="66" t="s">
        <v>1202</v>
      </c>
      <c r="AD86" s="94"/>
    </row>
    <row r="87" spans="1:30" ht="51" x14ac:dyDescent="0.25">
      <c r="A87" s="86"/>
      <c r="B87" s="86"/>
      <c r="C87" s="94"/>
      <c r="D87" s="97"/>
      <c r="E87" s="100"/>
      <c r="F87" s="100"/>
      <c r="G87" s="72" t="str">
        <f>VLOOKUP(H87,[1]Hoja1!A$1:G$445,2,0)</f>
        <v>GASES Y VAPORES</v>
      </c>
      <c r="H87" s="53" t="s">
        <v>250</v>
      </c>
      <c r="I87" s="53" t="s">
        <v>1381</v>
      </c>
      <c r="J87" s="72" t="str">
        <f>VLOOKUP(H87,[1]Hoja1!A$2:G$445,3,0)</f>
        <v xml:space="preserve"> LESIONES EN LA PIEL, IRRITACIÓN EN VÍAS  RESPIRATORIAS, MUERTE</v>
      </c>
      <c r="K87" s="61"/>
      <c r="L87" s="72" t="str">
        <f>VLOOKUP(H87,[1]Hoja1!A$2:G$445,4,0)</f>
        <v>Inspecciones planeadas e inspecciones no planeadas, procedimientos de programas de seguridad y salud en el trabajo</v>
      </c>
      <c r="M87" s="72" t="str">
        <f>VLOOKUP(H87,[1]Hoja1!A$2:G$445,5,0)</f>
        <v>EPP TAPABOCAS, CARETAS CON FILTROS</v>
      </c>
      <c r="N87" s="61">
        <v>2</v>
      </c>
      <c r="O87" s="62">
        <v>3</v>
      </c>
      <c r="P87" s="62">
        <v>25</v>
      </c>
      <c r="Q87" s="55">
        <f t="shared" si="24"/>
        <v>6</v>
      </c>
      <c r="R87" s="55">
        <f t="shared" si="25"/>
        <v>150</v>
      </c>
      <c r="S87" s="63" t="str">
        <f t="shared" si="26"/>
        <v>M-6</v>
      </c>
      <c r="T87" s="64" t="str">
        <f t="shared" si="33"/>
        <v>II</v>
      </c>
      <c r="U87" s="65" t="str">
        <f t="shared" si="27"/>
        <v>No Aceptable o Aceptable Con Control Especifico</v>
      </c>
      <c r="V87" s="103"/>
      <c r="W87" s="72" t="str">
        <f>VLOOKUP(H87,[1]Hoja1!A$2:G$445,6,0)</f>
        <v xml:space="preserve"> MUERTE</v>
      </c>
      <c r="X87" s="66"/>
      <c r="Y87" s="66"/>
      <c r="Z87" s="66"/>
      <c r="AA87" s="67"/>
      <c r="AB87" s="60" t="str">
        <f>VLOOKUP(H87,[1]Hoja1!A$2:G$445,7,0)</f>
        <v>USO Y MANEJO ADECUADO DE E.P.P.</v>
      </c>
      <c r="AC87" s="66"/>
      <c r="AD87" s="94"/>
    </row>
    <row r="88" spans="1:30" ht="38.25" customHeight="1" x14ac:dyDescent="0.25">
      <c r="A88" s="86"/>
      <c r="B88" s="86"/>
      <c r="C88" s="94"/>
      <c r="D88" s="97"/>
      <c r="E88" s="100"/>
      <c r="F88" s="100"/>
      <c r="G88" s="72" t="str">
        <f>VLOOKUP(H88,[1]Hoja1!A$1:G$445,2,0)</f>
        <v>CONCENTRACIÓN EN ACTIVIDADES DE ALTO DESEMPEÑO MENTAL</v>
      </c>
      <c r="H88" s="53" t="s">
        <v>72</v>
      </c>
      <c r="I88" s="53" t="s">
        <v>1372</v>
      </c>
      <c r="J88" s="72" t="str">
        <f>VLOOKUP(H88,[1]Hoja1!A$2:G$445,3,0)</f>
        <v>ESTRÉS, CEFALEA, IRRITABILIDAD</v>
      </c>
      <c r="K88" s="61"/>
      <c r="L88" s="72" t="str">
        <f>VLOOKUP(H88,[1]Hoja1!A$2:G$445,4,0)</f>
        <v>N/A</v>
      </c>
      <c r="M88" s="72" t="str">
        <f>VLOOKUP(H88,[1]Hoja1!A$2:G$445,5,0)</f>
        <v>PVE PSICOSOCIAL</v>
      </c>
      <c r="N88" s="61">
        <v>2</v>
      </c>
      <c r="O88" s="62">
        <v>2</v>
      </c>
      <c r="P88" s="62">
        <v>10</v>
      </c>
      <c r="Q88" s="55">
        <f t="shared" si="24"/>
        <v>4</v>
      </c>
      <c r="R88" s="55">
        <f t="shared" si="25"/>
        <v>40</v>
      </c>
      <c r="S88" s="63" t="str">
        <f t="shared" si="26"/>
        <v>B-4</v>
      </c>
      <c r="T88" s="64" t="str">
        <f t="shared" si="33"/>
        <v>III</v>
      </c>
      <c r="U88" s="65" t="str">
        <f t="shared" si="27"/>
        <v>Mejorable</v>
      </c>
      <c r="V88" s="103"/>
      <c r="W88" s="72" t="str">
        <f>VLOOKUP(H88,[1]Hoja1!A$2:G$445,6,0)</f>
        <v>ESTRÉS</v>
      </c>
      <c r="X88" s="66"/>
      <c r="Y88" s="66"/>
      <c r="Z88" s="66"/>
      <c r="AA88" s="67"/>
      <c r="AB88" s="60" t="str">
        <f>VLOOKUP(H88,[1]Hoja1!A$2:G$445,7,0)</f>
        <v>N/A</v>
      </c>
      <c r="AC88" s="102" t="s">
        <v>1203</v>
      </c>
      <c r="AD88" s="94"/>
    </row>
    <row r="89" spans="1:30" ht="38.25" customHeight="1" x14ac:dyDescent="0.25">
      <c r="A89" s="86"/>
      <c r="B89" s="86"/>
      <c r="C89" s="94"/>
      <c r="D89" s="97"/>
      <c r="E89" s="100"/>
      <c r="F89" s="100"/>
      <c r="G89" s="72" t="str">
        <f>VLOOKUP(H89,[1]Hoja1!A$1:G$445,2,0)</f>
        <v>NATURALEZA DE LA TAREA</v>
      </c>
      <c r="H89" s="53" t="s">
        <v>76</v>
      </c>
      <c r="I89" s="53" t="s">
        <v>1372</v>
      </c>
      <c r="J89" s="72" t="str">
        <f>VLOOKUP(H89,[1]Hoja1!A$2:G$445,3,0)</f>
        <v>ESTRÉS,  TRANSTORNOS DEL SUEÑO</v>
      </c>
      <c r="K89" s="61"/>
      <c r="L89" s="72" t="str">
        <f>VLOOKUP(H89,[1]Hoja1!A$2:G$445,4,0)</f>
        <v>N/A</v>
      </c>
      <c r="M89" s="72" t="str">
        <f>VLOOKUP(H89,[1]Hoja1!A$2:G$445,5,0)</f>
        <v>PVE PSICOSOCIAL</v>
      </c>
      <c r="N89" s="61">
        <v>2</v>
      </c>
      <c r="O89" s="62">
        <v>2</v>
      </c>
      <c r="P89" s="62">
        <v>10</v>
      </c>
      <c r="Q89" s="55">
        <f t="shared" si="24"/>
        <v>4</v>
      </c>
      <c r="R89" s="55">
        <f t="shared" si="25"/>
        <v>40</v>
      </c>
      <c r="S89" s="63" t="str">
        <f t="shared" si="26"/>
        <v>B-4</v>
      </c>
      <c r="T89" s="64" t="str">
        <f t="shared" si="33"/>
        <v>III</v>
      </c>
      <c r="U89" s="65" t="str">
        <f t="shared" si="27"/>
        <v>Mejorable</v>
      </c>
      <c r="V89" s="103"/>
      <c r="W89" s="72" t="str">
        <f>VLOOKUP(H89,[1]Hoja1!A$2:G$445,6,0)</f>
        <v>ESTRÉS</v>
      </c>
      <c r="X89" s="66"/>
      <c r="Y89" s="66"/>
      <c r="Z89" s="66"/>
      <c r="AA89" s="67"/>
      <c r="AB89" s="60" t="str">
        <f>VLOOKUP(H89,[1]Hoja1!A$2:G$445,7,0)</f>
        <v>N/A</v>
      </c>
      <c r="AC89" s="104"/>
      <c r="AD89" s="94"/>
    </row>
    <row r="90" spans="1:30" ht="89.25" x14ac:dyDescent="0.25">
      <c r="A90" s="86"/>
      <c r="B90" s="86"/>
      <c r="C90" s="94"/>
      <c r="D90" s="97"/>
      <c r="E90" s="100"/>
      <c r="F90" s="100"/>
      <c r="G90" s="72" t="str">
        <f>VLOOKUP(H90,[1]Hoja1!A$1:G$445,2,0)</f>
        <v>Forzadas, Prolongadas</v>
      </c>
      <c r="H90" s="53" t="s">
        <v>40</v>
      </c>
      <c r="I90" s="53" t="s">
        <v>1373</v>
      </c>
      <c r="J90" s="72" t="str">
        <f>VLOOKUP(H90,[1]Hoja1!A$2:G$445,3,0)</f>
        <v xml:space="preserve">Lesiones osteomusculares, lesiones osteoarticulares
</v>
      </c>
      <c r="K90" s="61"/>
      <c r="L90" s="72" t="str">
        <f>VLOOKUP(H90,[1]Hoja1!A$2:G$445,4,0)</f>
        <v>Inspecciones planeadas e inspecciones no planeadas, procedimientos de programas de seguridad y salud en el trabajo</v>
      </c>
      <c r="M90" s="72" t="str">
        <f>VLOOKUP(H90,[1]Hoja1!A$2:G$445,5,0)</f>
        <v>PVE Biomecánico, programa pausas activas, exámenes periódicos, recomendaciones, control de posturas</v>
      </c>
      <c r="N90" s="61">
        <v>2</v>
      </c>
      <c r="O90" s="62">
        <v>3</v>
      </c>
      <c r="P90" s="62">
        <v>25</v>
      </c>
      <c r="Q90" s="55">
        <f t="shared" si="24"/>
        <v>6</v>
      </c>
      <c r="R90" s="55">
        <f t="shared" si="25"/>
        <v>150</v>
      </c>
      <c r="S90" s="63" t="str">
        <f t="shared" si="26"/>
        <v>M-6</v>
      </c>
      <c r="T90" s="64" t="str">
        <f t="shared" si="33"/>
        <v>II</v>
      </c>
      <c r="U90" s="65" t="str">
        <f t="shared" si="27"/>
        <v>No Aceptable o Aceptable Con Control Especifico</v>
      </c>
      <c r="V90" s="103"/>
      <c r="W90" s="72" t="str">
        <f>VLOOKUP(H90,[1]Hoja1!A$2:G$445,6,0)</f>
        <v>Enfermedades Osteomusculares</v>
      </c>
      <c r="X90" s="66"/>
      <c r="Y90" s="66"/>
      <c r="Z90" s="66"/>
      <c r="AA90" s="67"/>
      <c r="AB90" s="60" t="str">
        <f>VLOOKUP(H90,[1]Hoja1!A$2:G$445,7,0)</f>
        <v>Prevención en lesiones osteomusculares, líderes de pausas activas</v>
      </c>
      <c r="AC90" s="66" t="s">
        <v>1225</v>
      </c>
      <c r="AD90" s="94"/>
    </row>
    <row r="91" spans="1:30" ht="38.25" x14ac:dyDescent="0.25">
      <c r="A91" s="86"/>
      <c r="B91" s="86"/>
      <c r="C91" s="94"/>
      <c r="D91" s="97"/>
      <c r="E91" s="100"/>
      <c r="F91" s="100"/>
      <c r="G91" s="72" t="str">
        <f>VLOOKUP(H91,[1]Hoja1!A$1:G$445,2,0)</f>
        <v>Movimientos repetitivos, Miembros Superiores</v>
      </c>
      <c r="H91" s="53" t="s">
        <v>47</v>
      </c>
      <c r="I91" s="53" t="s">
        <v>1373</v>
      </c>
      <c r="J91" s="72" t="str">
        <f>VLOOKUP(H91,[1]Hoja1!A$2:G$445,3,0)</f>
        <v>Lesiones Musculoesqueléticas</v>
      </c>
      <c r="K91" s="61"/>
      <c r="L91" s="72" t="str">
        <f>VLOOKUP(H91,[1]Hoja1!A$2:G$445,4,0)</f>
        <v>N/A</v>
      </c>
      <c r="M91" s="72" t="str">
        <f>VLOOKUP(H91,[1]Hoja1!A$2:G$445,5,0)</f>
        <v>PVE BIomécanico, programa pausas activas, examenes periódicos, recomendaicones, control de posturas</v>
      </c>
      <c r="N91" s="61">
        <v>2</v>
      </c>
      <c r="O91" s="62">
        <v>2</v>
      </c>
      <c r="P91" s="62">
        <v>25</v>
      </c>
      <c r="Q91" s="55">
        <f t="shared" si="24"/>
        <v>4</v>
      </c>
      <c r="R91" s="55">
        <f t="shared" si="25"/>
        <v>100</v>
      </c>
      <c r="S91" s="63" t="str">
        <f t="shared" si="26"/>
        <v>B-4</v>
      </c>
      <c r="T91" s="64" t="str">
        <f t="shared" si="33"/>
        <v>III</v>
      </c>
      <c r="U91" s="65" t="str">
        <f t="shared" si="27"/>
        <v>Mejorable</v>
      </c>
      <c r="V91" s="103"/>
      <c r="W91" s="72" t="str">
        <f>VLOOKUP(H91,[1]Hoja1!A$2:G$445,6,0)</f>
        <v>Enfermedades musculoesqueleticas</v>
      </c>
      <c r="X91" s="66"/>
      <c r="Y91" s="66"/>
      <c r="Z91" s="66"/>
      <c r="AA91" s="67"/>
      <c r="AB91" s="60" t="str">
        <f>VLOOKUP(H91,[1]Hoja1!A$2:G$445,7,0)</f>
        <v>Prevención en lesiones osteomusculares, líderes de pausas activas</v>
      </c>
      <c r="AC91" s="66" t="s">
        <v>1233</v>
      </c>
      <c r="AD91" s="94"/>
    </row>
    <row r="92" spans="1:30" ht="51" x14ac:dyDescent="0.25">
      <c r="A92" s="86"/>
      <c r="B92" s="86"/>
      <c r="C92" s="94"/>
      <c r="D92" s="97"/>
      <c r="E92" s="100"/>
      <c r="F92" s="100"/>
      <c r="G92" s="72" t="str">
        <f>VLOOKUP(H92,[1]Hoja1!A$1:G$445,2,0)</f>
        <v>Atropellamiento, Envestir</v>
      </c>
      <c r="H92" s="53" t="s">
        <v>1187</v>
      </c>
      <c r="I92" s="53" t="s">
        <v>1374</v>
      </c>
      <c r="J92" s="72" t="str">
        <f>VLOOKUP(H92,[1]Hoja1!A$2:G$445,3,0)</f>
        <v>Lesiones, pérdidas materiales, muerte</v>
      </c>
      <c r="K92" s="61"/>
      <c r="L92" s="72" t="str">
        <f>VLOOKUP(H92,[1]Hoja1!A$2:G$445,4,0)</f>
        <v>Inspecciones planeadas e inspecciones no planeadas, procedimientos de programas de seguridad y salud en el trabajo</v>
      </c>
      <c r="M92" s="72" t="str">
        <f>VLOOKUP(H92,[1]Hoja1!A$2:G$445,5,0)</f>
        <v>Programa de seguridad vial, señalización</v>
      </c>
      <c r="N92" s="61">
        <v>2</v>
      </c>
      <c r="O92" s="62">
        <v>3</v>
      </c>
      <c r="P92" s="62">
        <v>60</v>
      </c>
      <c r="Q92" s="55">
        <f t="shared" si="24"/>
        <v>6</v>
      </c>
      <c r="R92" s="55">
        <f t="shared" si="25"/>
        <v>360</v>
      </c>
      <c r="S92" s="63" t="str">
        <f t="shared" si="26"/>
        <v>M-6</v>
      </c>
      <c r="T92" s="64" t="str">
        <f t="shared" si="33"/>
        <v>II</v>
      </c>
      <c r="U92" s="65" t="str">
        <f t="shared" si="27"/>
        <v>No Aceptable o Aceptable Con Control Especifico</v>
      </c>
      <c r="V92" s="103"/>
      <c r="W92" s="72" t="str">
        <f>VLOOKUP(H92,[1]Hoja1!A$2:G$445,6,0)</f>
        <v>Muerte</v>
      </c>
      <c r="X92" s="66"/>
      <c r="Y92" s="66"/>
      <c r="Z92" s="66"/>
      <c r="AA92" s="67"/>
      <c r="AB92" s="60" t="str">
        <f>VLOOKUP(H92,[1]Hoja1!A$2:G$445,7,0)</f>
        <v>Seguridad vial y manejo defensivo, aseguramiento de áreas de trabajo</v>
      </c>
      <c r="AC92" s="66" t="s">
        <v>1205</v>
      </c>
      <c r="AD92" s="94"/>
    </row>
    <row r="93" spans="1:30" ht="63.75" x14ac:dyDescent="0.25">
      <c r="A93" s="86"/>
      <c r="B93" s="86"/>
      <c r="C93" s="94"/>
      <c r="D93" s="97"/>
      <c r="E93" s="100"/>
      <c r="F93" s="100"/>
      <c r="G93" s="72" t="str">
        <f>VLOOKUP(H93,[1]Hoja1!A$1:G$445,2,0)</f>
        <v>Herramientas Manuales</v>
      </c>
      <c r="H93" s="53" t="s">
        <v>606</v>
      </c>
      <c r="I93" s="53" t="s">
        <v>1374</v>
      </c>
      <c r="J93" s="72" t="str">
        <f>VLOOKUP(H93,[1]Hoja1!A$2:G$445,3,0)</f>
        <v>Quemaduras, contusiones y lesiones</v>
      </c>
      <c r="K93" s="61"/>
      <c r="L93" s="72" t="str">
        <f>VLOOKUP(H93,[1]Hoja1!A$2:G$445,4,0)</f>
        <v>Inspecciones planeadas e inspecciones no planeadas, procedimientos de programas de seguridad y salud en el trabajo</v>
      </c>
      <c r="M93" s="72" t="str">
        <f>VLOOKUP(H93,[1]Hoja1!A$2:G$445,5,0)</f>
        <v>E.P.P.</v>
      </c>
      <c r="N93" s="61">
        <v>2</v>
      </c>
      <c r="O93" s="62">
        <v>3</v>
      </c>
      <c r="P93" s="62">
        <v>25</v>
      </c>
      <c r="Q93" s="55">
        <f t="shared" si="24"/>
        <v>6</v>
      </c>
      <c r="R93" s="55">
        <f t="shared" si="25"/>
        <v>150</v>
      </c>
      <c r="S93" s="63" t="str">
        <f t="shared" si="26"/>
        <v>M-6</v>
      </c>
      <c r="T93" s="64" t="str">
        <f t="shared" si="33"/>
        <v>II</v>
      </c>
      <c r="U93" s="65" t="str">
        <f t="shared" si="27"/>
        <v>No Aceptable o Aceptable Con Control Especifico</v>
      </c>
      <c r="V93" s="103"/>
      <c r="W93" s="72" t="str">
        <f>VLOOKUP(H93,[1]Hoja1!A$2:G$445,6,0)</f>
        <v>Amputación</v>
      </c>
      <c r="X93" s="66"/>
      <c r="Y93" s="66"/>
      <c r="Z93" s="66"/>
      <c r="AA93" s="67"/>
      <c r="AB93" s="60" t="str">
        <f>VLOOKUP(H93,[1]Hoja1!A$2:G$445,7,0)</f>
        <v xml:space="preserve">
Uso y manejo adecuado de E.P.P., uso y manejo adecuado de herramientas manuales y/o máqinas y equipos</v>
      </c>
      <c r="AC93" s="66" t="s">
        <v>1234</v>
      </c>
      <c r="AD93" s="94"/>
    </row>
    <row r="94" spans="1:30" ht="89.25" x14ac:dyDescent="0.25">
      <c r="A94" s="86"/>
      <c r="B94" s="86"/>
      <c r="C94" s="94"/>
      <c r="D94" s="97"/>
      <c r="E94" s="100"/>
      <c r="F94" s="100"/>
      <c r="G94" s="84" t="str">
        <f>VLOOKUP(H94,[1]Hoja1!A$1:G$445,2,0)</f>
        <v>MANTENIMIENTO DE PUENTE GRUAS, LIMPIEZA DE CANALES, MANTENIMIENTO DE INSTALACIONES LOCATIVAS, MANTENIMIENTO Y REPARACIÓN DE POZOS</v>
      </c>
      <c r="H94" s="53" t="s">
        <v>624</v>
      </c>
      <c r="I94" s="53" t="s">
        <v>1374</v>
      </c>
      <c r="J94" s="84" t="str">
        <f>VLOOKUP(H94,[1]Hoja1!A$2:G$445,3,0)</f>
        <v>LESIONES, FRACTURAS, MUERTE</v>
      </c>
      <c r="K94" s="61"/>
      <c r="L94" s="84" t="str">
        <f>VLOOKUP(H94,[1]Hoja1!A$2:G$445,4,0)</f>
        <v>Inspecciones planeadas e inspecciones no planeadas, procedimientos de programas de seguridad y salud en el trabajo</v>
      </c>
      <c r="M94" s="84" t="str">
        <f>VLOOKUP(H94,[1]Hoja1!A$2:G$445,5,0)</f>
        <v>EPP</v>
      </c>
      <c r="N94" s="61">
        <v>2</v>
      </c>
      <c r="O94" s="62">
        <v>3</v>
      </c>
      <c r="P94" s="62">
        <v>60</v>
      </c>
      <c r="Q94" s="55">
        <f t="shared" ref="Q94" si="39">N94*O94</f>
        <v>6</v>
      </c>
      <c r="R94" s="55">
        <f t="shared" ref="R94" si="40">P94*Q94</f>
        <v>360</v>
      </c>
      <c r="S94" s="63" t="str">
        <f t="shared" ref="S94" si="41">IF(Q94=40,"MA-40",IF(Q94=30,"MA-30",IF(Q94=20,"A-20",IF(Q94=10,"A-10",IF(Q94=24,"MA-24",IF(Q94=18,"A-18",IF(Q94=12,"A-12",IF(Q94=6,"M-6",IF(Q94=8,"M-8",IF(Q94=6,"M-6",IF(Q94=4,"B-4",IF(Q94=2,"B-2",))))))))))))</f>
        <v>M-6</v>
      </c>
      <c r="T94" s="64" t="str">
        <f t="shared" ref="T94" si="42">IF(R94&lt;=20,"IV",IF(R94&lt;=120,"III",IF(R94&lt;=500,"II",IF(R94&lt;=4000,"I"))))</f>
        <v>II</v>
      </c>
      <c r="U94" s="65" t="str">
        <f t="shared" ref="U94" si="43">IF(T94=0,"",IF(T94="IV","Aceptable",IF(T94="III","Mejorable",IF(T94="II","No Aceptable o Aceptable Con Control Especifico",IF(T94="I","No Aceptable","")))))</f>
        <v>No Aceptable o Aceptable Con Control Especifico</v>
      </c>
      <c r="V94" s="103"/>
      <c r="W94" s="84" t="str">
        <f>VLOOKUP(H94,[1]Hoja1!A$2:G$445,6,0)</f>
        <v>MUERTE</v>
      </c>
      <c r="X94" s="66"/>
      <c r="Y94" s="66"/>
      <c r="Z94" s="66"/>
      <c r="AA94" s="67"/>
      <c r="AB94" s="60" t="str">
        <f>VLOOKUP(H94,[1]Hoja1!A$2:G$445,7,0)</f>
        <v>CERTIFICACIÓN Y/O ENTRENAMIENTO EN TRABAJO SEGURO EN ALTURAS; DILGENCIAMIENTO DE PERMISO DE TRABAJO; USO Y MANEJO ADECUADO DE E.P.P.; ARME Y DESARME DE ANDAMIOS</v>
      </c>
      <c r="AC94" s="66"/>
      <c r="AD94" s="94"/>
    </row>
    <row r="95" spans="1:30" ht="63.75" x14ac:dyDescent="0.25">
      <c r="A95" s="86"/>
      <c r="B95" s="86"/>
      <c r="C95" s="94"/>
      <c r="D95" s="97"/>
      <c r="E95" s="100"/>
      <c r="F95" s="100"/>
      <c r="G95" s="72" t="str">
        <f>VLOOKUP(H95,[1]Hoja1!A$1:G$445,2,0)</f>
        <v>Atraco, golpiza, atentados y secuestrados</v>
      </c>
      <c r="H95" s="53" t="s">
        <v>57</v>
      </c>
      <c r="I95" s="53" t="s">
        <v>1374</v>
      </c>
      <c r="J95" s="72" t="str">
        <f>VLOOKUP(H95,[1]Hoja1!A$2:G$445,3,0)</f>
        <v>Estrés, golpes, Secuestros</v>
      </c>
      <c r="K95" s="61"/>
      <c r="L95" s="72" t="str">
        <f>VLOOKUP(H95,[1]Hoja1!A$2:G$445,4,0)</f>
        <v>Inspecciones planeadas e inspecciones no planeadas, procedimientos de programas de seguridad y salud en el trabajo</v>
      </c>
      <c r="M95" s="72" t="str">
        <f>VLOOKUP(H95,[1]Hoja1!A$2:G$445,5,0)</f>
        <v xml:space="preserve">Uniformes Corporativos, Caquetas corporativas, Carnetización
</v>
      </c>
      <c r="N95" s="61">
        <v>2</v>
      </c>
      <c r="O95" s="62">
        <v>3</v>
      </c>
      <c r="P95" s="62">
        <v>60</v>
      </c>
      <c r="Q95" s="55">
        <f t="shared" si="24"/>
        <v>6</v>
      </c>
      <c r="R95" s="55">
        <f t="shared" si="25"/>
        <v>360</v>
      </c>
      <c r="S95" s="63" t="str">
        <f t="shared" si="26"/>
        <v>M-6</v>
      </c>
      <c r="T95" s="64" t="str">
        <f t="shared" si="33"/>
        <v>II</v>
      </c>
      <c r="U95" s="65" t="str">
        <f t="shared" si="27"/>
        <v>No Aceptable o Aceptable Con Control Especifico</v>
      </c>
      <c r="V95" s="103"/>
      <c r="W95" s="72" t="str">
        <f>VLOOKUP(H95,[1]Hoja1!A$2:G$445,6,0)</f>
        <v>Secuestros</v>
      </c>
      <c r="X95" s="66"/>
      <c r="Y95" s="66"/>
      <c r="Z95" s="66"/>
      <c r="AA95" s="67"/>
      <c r="AB95" s="60" t="str">
        <f>VLOOKUP(H95,[1]Hoja1!A$2:G$445,7,0)</f>
        <v>N/A</v>
      </c>
      <c r="AC95" s="66" t="s">
        <v>1207</v>
      </c>
      <c r="AD95" s="94"/>
    </row>
    <row r="96" spans="1:30" ht="51.75" thickBot="1" x14ac:dyDescent="0.3">
      <c r="A96" s="86"/>
      <c r="B96" s="86"/>
      <c r="C96" s="94"/>
      <c r="D96" s="97"/>
      <c r="E96" s="100"/>
      <c r="F96" s="100"/>
      <c r="G96" s="72" t="str">
        <f>VLOOKUP(H96,[1]Hoja1!A$1:G$445,2,0)</f>
        <v>SISMOS, INCENDIOS, INUNDACIONES, TERREMOTOS, VENDAVALES, DERRUMBE</v>
      </c>
      <c r="H96" s="53" t="s">
        <v>62</v>
      </c>
      <c r="I96" s="53" t="s">
        <v>1375</v>
      </c>
      <c r="J96" s="72" t="str">
        <f>VLOOKUP(H96,[1]Hoja1!A$2:G$445,3,0)</f>
        <v>SISMOS, INCENDIOS, INUNDACIONES, TERREMOTOS, VENDAVALES</v>
      </c>
      <c r="K96" s="61"/>
      <c r="L96" s="72" t="str">
        <f>VLOOKUP(H96,[1]Hoja1!A$2:G$445,4,0)</f>
        <v>Inspecciones planeadas e inspecciones no planeadas, procedimientos de programas de seguridad y salud en el trabajo</v>
      </c>
      <c r="M96" s="72" t="str">
        <f>VLOOKUP(H96,[1]Hoja1!A$2:G$445,5,0)</f>
        <v>BRIGADAS DE EMERGENCIAS</v>
      </c>
      <c r="N96" s="61">
        <v>2</v>
      </c>
      <c r="O96" s="62">
        <v>1</v>
      </c>
      <c r="P96" s="62">
        <v>100</v>
      </c>
      <c r="Q96" s="55">
        <f t="shared" si="24"/>
        <v>2</v>
      </c>
      <c r="R96" s="55">
        <f t="shared" si="25"/>
        <v>200</v>
      </c>
      <c r="S96" s="63" t="str">
        <f t="shared" si="26"/>
        <v>B-2</v>
      </c>
      <c r="T96" s="64" t="str">
        <f t="shared" si="33"/>
        <v>II</v>
      </c>
      <c r="U96" s="65" t="str">
        <f t="shared" si="27"/>
        <v>No Aceptable o Aceptable Con Control Especifico</v>
      </c>
      <c r="V96" s="104"/>
      <c r="W96" s="72" t="str">
        <f>VLOOKUP(H96,[1]Hoja1!A$2:G$445,6,0)</f>
        <v>MUERTE</v>
      </c>
      <c r="X96" s="66"/>
      <c r="Y96" s="66"/>
      <c r="Z96" s="66"/>
      <c r="AA96" s="67"/>
      <c r="AB96" s="60" t="str">
        <f>VLOOKUP(H96,[1]Hoja1!A$2:G$445,7,0)</f>
        <v>ENTRENAMIENTO DE LA BRIGADA; DIVULGACIÓN DE PLAN DE EMERGENCIA</v>
      </c>
      <c r="AC96" s="66" t="s">
        <v>1209</v>
      </c>
      <c r="AD96" s="106"/>
    </row>
    <row r="97" spans="1:30" ht="51" x14ac:dyDescent="0.25">
      <c r="A97" s="86"/>
      <c r="B97" s="86"/>
      <c r="C97" s="107" t="s">
        <v>1218</v>
      </c>
      <c r="D97" s="109" t="s">
        <v>1219</v>
      </c>
      <c r="E97" s="112" t="s">
        <v>1029</v>
      </c>
      <c r="F97" s="112" t="s">
        <v>1214</v>
      </c>
      <c r="G97" s="74" t="str">
        <f>VLOOKUP(H97,[3]Hoja1!A$1:G$445,2,0)</f>
        <v>Virus</v>
      </c>
      <c r="H97" s="22" t="s">
        <v>120</v>
      </c>
      <c r="I97" s="22" t="s">
        <v>1370</v>
      </c>
      <c r="J97" s="74" t="str">
        <f>VLOOKUP(H97,[3]Hoja1!A$2:G$445,3,0)</f>
        <v>Infecciones Virales</v>
      </c>
      <c r="K97" s="16"/>
      <c r="L97" s="74" t="str">
        <f>VLOOKUP(H97,[3]Hoja1!A$2:G$445,4,0)</f>
        <v>Inspecciones planeadas e inspecciones no planeadas, procedimientos de programas de seguridad y salud en el trabajo</v>
      </c>
      <c r="M97" s="74" t="str">
        <f>VLOOKUP(H97,[3]Hoja1!A$2:G$445,5,0)</f>
        <v>Programa de vacunación, bota pantalon, overol, guantes, tapabocas, mascarillas con filtos</v>
      </c>
      <c r="N97" s="73">
        <v>2</v>
      </c>
      <c r="O97" s="24">
        <v>3</v>
      </c>
      <c r="P97" s="24">
        <v>10</v>
      </c>
      <c r="Q97" s="24">
        <f t="shared" si="24"/>
        <v>6</v>
      </c>
      <c r="R97" s="24">
        <f t="shared" si="25"/>
        <v>60</v>
      </c>
      <c r="S97" s="29" t="str">
        <f t="shared" si="26"/>
        <v>M-6</v>
      </c>
      <c r="T97" s="69" t="str">
        <f t="shared" si="33"/>
        <v>III</v>
      </c>
      <c r="U97" s="70" t="str">
        <f t="shared" si="27"/>
        <v>Mejorable</v>
      </c>
      <c r="V97" s="88">
        <v>2</v>
      </c>
      <c r="W97" s="74" t="str">
        <f>VLOOKUP(H97,[3]Hoja1!A$2:G$445,6,0)</f>
        <v xml:space="preserve">Enfermedades Infectocontagiosas
</v>
      </c>
      <c r="X97" s="18"/>
      <c r="Y97" s="18"/>
      <c r="Z97" s="18"/>
      <c r="AA97" s="14"/>
      <c r="AB97" s="20" t="str">
        <f>VLOOKUP(H97,[3]Hoja1!A$2:G$445,7,0)</f>
        <v xml:space="preserve">Riesgo Biológico, Autocuidado y/o Uso y manejo adecuado de E.P.P.
</v>
      </c>
      <c r="AC97" s="78" t="s">
        <v>1252</v>
      </c>
      <c r="AD97" s="90" t="s">
        <v>1201</v>
      </c>
    </row>
    <row r="98" spans="1:30" ht="51" x14ac:dyDescent="0.25">
      <c r="A98" s="86"/>
      <c r="B98" s="86"/>
      <c r="C98" s="91"/>
      <c r="D98" s="110"/>
      <c r="E98" s="113"/>
      <c r="F98" s="113"/>
      <c r="G98" s="74" t="str">
        <f>VLOOKUP(H98,[3]Hoja1!A$1:G$445,2,0)</f>
        <v>INFRAROJA, ULTRAVIOLETA, VISIBLE, RADIOFRECUENCIA, MICROONDAS, LASER</v>
      </c>
      <c r="H98" s="22" t="s">
        <v>67</v>
      </c>
      <c r="I98" s="22" t="s">
        <v>1371</v>
      </c>
      <c r="J98" s="74" t="str">
        <f>VLOOKUP(H98,[3]Hoja1!A$2:G$445,3,0)</f>
        <v>CÁNCER, LESIONES DÉRMICAS Y OCULARES</v>
      </c>
      <c r="K98" s="16"/>
      <c r="L98" s="74" t="str">
        <f>VLOOKUP(H98,[3]Hoja1!A$2:G$445,4,0)</f>
        <v>Inspecciones planeadas e inspecciones no planeadas, procedimientos de programas de seguridad y salud en el trabajo</v>
      </c>
      <c r="M98" s="74" t="str">
        <f>VLOOKUP(H98,[3]Hoja1!A$2:G$445,5,0)</f>
        <v>PROGRAMA BLOQUEADOR SOLAR</v>
      </c>
      <c r="N98" s="16">
        <v>2</v>
      </c>
      <c r="O98" s="17">
        <v>3</v>
      </c>
      <c r="P98" s="17">
        <v>10</v>
      </c>
      <c r="Q98" s="24">
        <f t="shared" si="24"/>
        <v>6</v>
      </c>
      <c r="R98" s="24">
        <f t="shared" si="25"/>
        <v>60</v>
      </c>
      <c r="S98" s="29" t="str">
        <f t="shared" si="26"/>
        <v>M-6</v>
      </c>
      <c r="T98" s="69" t="str">
        <f t="shared" si="33"/>
        <v>III</v>
      </c>
      <c r="U98" s="70" t="str">
        <f t="shared" si="27"/>
        <v>Mejorable</v>
      </c>
      <c r="V98" s="115"/>
      <c r="W98" s="74" t="str">
        <f>VLOOKUP(H98,[3]Hoja1!A$2:G$445,6,0)</f>
        <v>CÁNCER</v>
      </c>
      <c r="X98" s="18"/>
      <c r="Y98" s="18"/>
      <c r="Z98" s="18"/>
      <c r="AA98" s="14"/>
      <c r="AB98" s="20" t="str">
        <f>VLOOKUP(H98,[3]Hoja1!A$2:G$445,7,0)</f>
        <v>N/A</v>
      </c>
      <c r="AC98" s="18" t="s">
        <v>1202</v>
      </c>
      <c r="AD98" s="91"/>
    </row>
    <row r="99" spans="1:30" ht="63.75" x14ac:dyDescent="0.25">
      <c r="A99" s="86"/>
      <c r="B99" s="86"/>
      <c r="C99" s="91"/>
      <c r="D99" s="110"/>
      <c r="E99" s="113"/>
      <c r="F99" s="113"/>
      <c r="G99" s="74" t="str">
        <f>VLOOKUP(H99,[3]Hoja1!A$1:G$445,2,0)</f>
        <v>NATURALEZA DE LA TAREA</v>
      </c>
      <c r="H99" s="22" t="s">
        <v>76</v>
      </c>
      <c r="I99" s="22" t="s">
        <v>1372</v>
      </c>
      <c r="J99" s="74" t="str">
        <f>VLOOKUP(H99,[3]Hoja1!A$2:G$445,3,0)</f>
        <v>ESTRÉS,  TRANSTORNOS DEL SUEÑO</v>
      </c>
      <c r="K99" s="16"/>
      <c r="L99" s="74" t="str">
        <f>VLOOKUP(H99,[3]Hoja1!A$2:G$445,4,0)</f>
        <v>N/A</v>
      </c>
      <c r="M99" s="74" t="str">
        <f>VLOOKUP(H99,[3]Hoja1!A$2:G$445,5,0)</f>
        <v>PVE PSICOSOCIAL</v>
      </c>
      <c r="N99" s="16">
        <v>2</v>
      </c>
      <c r="O99" s="17">
        <v>3</v>
      </c>
      <c r="P99" s="17">
        <v>10</v>
      </c>
      <c r="Q99" s="24">
        <f t="shared" si="24"/>
        <v>6</v>
      </c>
      <c r="R99" s="24">
        <f t="shared" si="25"/>
        <v>60</v>
      </c>
      <c r="S99" s="29" t="str">
        <f t="shared" si="26"/>
        <v>M-6</v>
      </c>
      <c r="T99" s="69" t="str">
        <f t="shared" si="33"/>
        <v>III</v>
      </c>
      <c r="U99" s="70" t="str">
        <f t="shared" si="27"/>
        <v>Mejorable</v>
      </c>
      <c r="V99" s="115"/>
      <c r="W99" s="74" t="str">
        <f>VLOOKUP(H99,[3]Hoja1!A$2:G$445,6,0)</f>
        <v>ESTRÉS</v>
      </c>
      <c r="X99" s="18"/>
      <c r="Y99" s="18"/>
      <c r="Z99" s="18"/>
      <c r="AA99" s="14"/>
      <c r="AB99" s="20" t="str">
        <f>VLOOKUP(H99,[3]Hoja1!A$2:G$445,7,0)</f>
        <v>N/A</v>
      </c>
      <c r="AC99" s="18" t="s">
        <v>1203</v>
      </c>
      <c r="AD99" s="91"/>
    </row>
    <row r="100" spans="1:30" ht="51" x14ac:dyDescent="0.25">
      <c r="A100" s="86"/>
      <c r="B100" s="86"/>
      <c r="C100" s="91"/>
      <c r="D100" s="110"/>
      <c r="E100" s="113"/>
      <c r="F100" s="113"/>
      <c r="G100" s="74" t="str">
        <f>VLOOKUP(H100,[3]Hoja1!A$1:G$445,2,0)</f>
        <v>MATERIAL PARTICULADO</v>
      </c>
      <c r="H100" s="22" t="s">
        <v>269</v>
      </c>
      <c r="I100" s="22" t="s">
        <v>1381</v>
      </c>
      <c r="J100" s="74" t="str">
        <f>VLOOKUP(H100,[3]Hoja1!A$2:G$445,3,0)</f>
        <v>NEUMOCONIOSIS, BRONQUITIS, ASMA, SILICOSIS</v>
      </c>
      <c r="K100" s="16"/>
      <c r="L100" s="74" t="str">
        <f>VLOOKUP(H100,[3]Hoja1!A$2:G$445,4,0)</f>
        <v>Inspecciones planeadas e inspecciones no planeadas, procedimientos de programas de seguridad y salud en el trabajo</v>
      </c>
      <c r="M100" s="74" t="str">
        <f>VLOOKUP(H100,[3]Hoja1!A$2:G$445,5,0)</f>
        <v>EPP MASCARILLAS Y FILTROS</v>
      </c>
      <c r="N100" s="73">
        <v>2</v>
      </c>
      <c r="O100" s="24">
        <v>3</v>
      </c>
      <c r="P100" s="24">
        <v>25</v>
      </c>
      <c r="Q100" s="24">
        <f t="shared" si="24"/>
        <v>6</v>
      </c>
      <c r="R100" s="24">
        <f t="shared" si="25"/>
        <v>150</v>
      </c>
      <c r="S100" s="29" t="str">
        <f t="shared" si="26"/>
        <v>M-6</v>
      </c>
      <c r="T100" s="69" t="str">
        <f t="shared" si="33"/>
        <v>II</v>
      </c>
      <c r="U100" s="70" t="str">
        <f t="shared" si="27"/>
        <v>No Aceptable o Aceptable Con Control Especifico</v>
      </c>
      <c r="V100" s="115"/>
      <c r="W100" s="74" t="str">
        <f>VLOOKUP(H100,[3]Hoja1!A$2:G$445,6,0)</f>
        <v>NEUMOCONIOSIS</v>
      </c>
      <c r="X100" s="18"/>
      <c r="Y100" s="18"/>
      <c r="Z100" s="18"/>
      <c r="AA100" s="14"/>
      <c r="AB100" s="20" t="str">
        <f>VLOOKUP(H100,[3]Hoja1!A$2:G$445,7,0)</f>
        <v>USO Y MANEJO DE LOS EPP</v>
      </c>
      <c r="AC100" s="78" t="s">
        <v>1232</v>
      </c>
      <c r="AD100" s="91"/>
    </row>
    <row r="101" spans="1:30" ht="51" x14ac:dyDescent="0.25">
      <c r="A101" s="86"/>
      <c r="B101" s="86"/>
      <c r="C101" s="91"/>
      <c r="D101" s="110"/>
      <c r="E101" s="113"/>
      <c r="F101" s="113"/>
      <c r="G101" s="74" t="str">
        <f>VLOOKUP(H101,[3]Hoja1!A$1:G$445,2,0)</f>
        <v>Forzadas, Prolongadas</v>
      </c>
      <c r="H101" s="22" t="s">
        <v>40</v>
      </c>
      <c r="I101" s="22" t="s">
        <v>1373</v>
      </c>
      <c r="J101" s="74" t="str">
        <f>VLOOKUP(H101,[3]Hoja1!A$2:G$445,3,0)</f>
        <v xml:space="preserve">Lesiones osteomusculares, lesiones osteoarticulares
</v>
      </c>
      <c r="K101" s="16"/>
      <c r="L101" s="74" t="str">
        <f>VLOOKUP(H101,[3]Hoja1!A$2:G$445,4,0)</f>
        <v>Inspecciones planeadas e inspecciones no planeadas, procedimientos de programas de seguridad y salud en el trabajo</v>
      </c>
      <c r="M101" s="74" t="str">
        <f>VLOOKUP(H101,[3]Hoja1!A$2:G$445,5,0)</f>
        <v>PVE Biomecánico, programa pausas activas, exámenes periódicos, recomendaciones, control de posturas</v>
      </c>
      <c r="N101" s="16">
        <v>2</v>
      </c>
      <c r="O101" s="17">
        <v>3</v>
      </c>
      <c r="P101" s="17">
        <v>25</v>
      </c>
      <c r="Q101" s="24">
        <f t="shared" si="24"/>
        <v>6</v>
      </c>
      <c r="R101" s="24">
        <f t="shared" si="25"/>
        <v>150</v>
      </c>
      <c r="S101" s="29" t="str">
        <f t="shared" si="26"/>
        <v>M-6</v>
      </c>
      <c r="T101" s="69" t="str">
        <f t="shared" si="33"/>
        <v>II</v>
      </c>
      <c r="U101" s="70" t="str">
        <f t="shared" si="27"/>
        <v>No Aceptable o Aceptable Con Control Especifico</v>
      </c>
      <c r="V101" s="115"/>
      <c r="W101" s="74" t="str">
        <f>VLOOKUP(H101,[3]Hoja1!A$2:G$445,6,0)</f>
        <v>Enfermedades Osteomusculares</v>
      </c>
      <c r="X101" s="18"/>
      <c r="Y101" s="18"/>
      <c r="Z101" s="18"/>
      <c r="AA101" s="14"/>
      <c r="AB101" s="20" t="str">
        <f>VLOOKUP(H101,[3]Hoja1!A$2:G$445,7,0)</f>
        <v>Prevención en lesiones osteomusculares, líderes de pausas activas</v>
      </c>
      <c r="AC101" s="18" t="s">
        <v>1204</v>
      </c>
      <c r="AD101" s="91"/>
    </row>
    <row r="102" spans="1:30" ht="51" x14ac:dyDescent="0.25">
      <c r="A102" s="86"/>
      <c r="B102" s="86"/>
      <c r="C102" s="91"/>
      <c r="D102" s="110"/>
      <c r="E102" s="113"/>
      <c r="F102" s="113"/>
      <c r="G102" s="74" t="str">
        <f>VLOOKUP(H102,[3]Hoja1!A$1:G$445,2,0)</f>
        <v>Movimientos repetitivos, Miembros Superiores</v>
      </c>
      <c r="H102" s="22" t="s">
        <v>47</v>
      </c>
      <c r="I102" s="22" t="s">
        <v>1373</v>
      </c>
      <c r="J102" s="74" t="str">
        <f>VLOOKUP(H102,[3]Hoja1!A$2:G$445,3,0)</f>
        <v>Lesiones Musculoesqueléticas</v>
      </c>
      <c r="K102" s="16"/>
      <c r="L102" s="74" t="str">
        <f>VLOOKUP(H102,[3]Hoja1!A$2:G$445,4,0)</f>
        <v>N/A</v>
      </c>
      <c r="M102" s="74" t="str">
        <f>VLOOKUP(H102,[3]Hoja1!A$2:G$445,5,0)</f>
        <v>PVE BIomécanico, programa pausas activas, examenes periódicos, recomendaicones, control de posturas</v>
      </c>
      <c r="N102" s="16">
        <v>2</v>
      </c>
      <c r="O102" s="17">
        <v>3</v>
      </c>
      <c r="P102" s="17">
        <v>10</v>
      </c>
      <c r="Q102" s="24">
        <f t="shared" si="24"/>
        <v>6</v>
      </c>
      <c r="R102" s="24">
        <f t="shared" si="25"/>
        <v>60</v>
      </c>
      <c r="S102" s="29" t="str">
        <f t="shared" si="26"/>
        <v>M-6</v>
      </c>
      <c r="T102" s="69" t="str">
        <f t="shared" si="33"/>
        <v>III</v>
      </c>
      <c r="U102" s="70" t="str">
        <f t="shared" si="27"/>
        <v>Mejorable</v>
      </c>
      <c r="V102" s="115"/>
      <c r="W102" s="74" t="str">
        <f>VLOOKUP(H102,[3]Hoja1!A$2:G$445,6,0)</f>
        <v>Enfermedades musculoesqueleticas</v>
      </c>
      <c r="X102" s="18"/>
      <c r="Y102" s="18"/>
      <c r="Z102" s="18"/>
      <c r="AA102" s="14"/>
      <c r="AB102" s="20" t="str">
        <f>VLOOKUP(H102,[3]Hoja1!A$2:G$445,7,0)</f>
        <v>Prevención en lesiones osteomusculares, líderes de pausas activas</v>
      </c>
      <c r="AC102" s="18" t="s">
        <v>1204</v>
      </c>
      <c r="AD102" s="91"/>
    </row>
    <row r="103" spans="1:30" ht="51" x14ac:dyDescent="0.25">
      <c r="A103" s="86"/>
      <c r="B103" s="86"/>
      <c r="C103" s="91"/>
      <c r="D103" s="110"/>
      <c r="E103" s="113"/>
      <c r="F103" s="113"/>
      <c r="G103" s="74" t="str">
        <f>VLOOKUP(H103,[3]Hoja1!A$1:G$445,2,0)</f>
        <v>Atropellamiento, Envestir</v>
      </c>
      <c r="H103" s="22" t="s">
        <v>1187</v>
      </c>
      <c r="I103" s="22" t="s">
        <v>1374</v>
      </c>
      <c r="J103" s="74" t="str">
        <f>VLOOKUP(H103,[3]Hoja1!A$2:G$445,3,0)</f>
        <v>Lesiones, pérdidas materiales, muerte</v>
      </c>
      <c r="K103" s="16"/>
      <c r="L103" s="74" t="str">
        <f>VLOOKUP(H103,[3]Hoja1!A$2:G$445,4,0)</f>
        <v>Inspecciones planeadas e inspecciones no planeadas, procedimientos de programas de seguridad y salud en el trabajo</v>
      </c>
      <c r="M103" s="74" t="str">
        <f>VLOOKUP(H103,[3]Hoja1!A$2:G$445,5,0)</f>
        <v>Programa de seguridad vial, señalización</v>
      </c>
      <c r="N103" s="16">
        <v>2</v>
      </c>
      <c r="O103" s="17">
        <v>3</v>
      </c>
      <c r="P103" s="17">
        <v>60</v>
      </c>
      <c r="Q103" s="24">
        <f t="shared" si="24"/>
        <v>6</v>
      </c>
      <c r="R103" s="24">
        <f t="shared" si="25"/>
        <v>360</v>
      </c>
      <c r="S103" s="29" t="str">
        <f t="shared" si="26"/>
        <v>M-6</v>
      </c>
      <c r="T103" s="69" t="str">
        <f t="shared" si="33"/>
        <v>II</v>
      </c>
      <c r="U103" s="70" t="str">
        <f t="shared" si="27"/>
        <v>No Aceptable o Aceptable Con Control Especifico</v>
      </c>
      <c r="V103" s="115"/>
      <c r="W103" s="74" t="str">
        <f>VLOOKUP(H103,[3]Hoja1!A$2:G$445,6,0)</f>
        <v>Muerte</v>
      </c>
      <c r="X103" s="18"/>
      <c r="Y103" s="18"/>
      <c r="Z103" s="18"/>
      <c r="AA103" s="14"/>
      <c r="AB103" s="20" t="str">
        <f>VLOOKUP(H103,[3]Hoja1!A$2:G$445,7,0)</f>
        <v>Seguridad vial y manejo defensivo, aseguramiento de áreas de trabajo</v>
      </c>
      <c r="AC103" s="18" t="s">
        <v>1205</v>
      </c>
      <c r="AD103" s="91"/>
    </row>
    <row r="104" spans="1:30" ht="40.5" x14ac:dyDescent="0.25">
      <c r="A104" s="86"/>
      <c r="B104" s="86"/>
      <c r="C104" s="91"/>
      <c r="D104" s="110"/>
      <c r="E104" s="113"/>
      <c r="F104" s="113"/>
      <c r="G104" s="74" t="str">
        <f>VLOOKUP(H104,[3]Hoja1!A$1:G$445,2,0)</f>
        <v>Superficies de trabajo irregulares o deslizantes</v>
      </c>
      <c r="H104" s="22" t="s">
        <v>597</v>
      </c>
      <c r="I104" s="22" t="s">
        <v>1374</v>
      </c>
      <c r="J104" s="74" t="str">
        <f>VLOOKUP(H104,[3]Hoja1!A$2:G$445,3,0)</f>
        <v>Caidas del mismo nivel, fracturas, golpe con objetos, caídas de objetos, obstrucción de rutas de evacuación</v>
      </c>
      <c r="K104" s="16"/>
      <c r="L104" s="74" t="str">
        <f>VLOOKUP(H104,[3]Hoja1!A$2:G$445,4,0)</f>
        <v>N/A</v>
      </c>
      <c r="M104" s="74" t="str">
        <f>VLOOKUP(H104,[3]Hoja1!A$2:G$445,5,0)</f>
        <v>N/A</v>
      </c>
      <c r="N104" s="16">
        <v>2</v>
      </c>
      <c r="O104" s="17">
        <v>3</v>
      </c>
      <c r="P104" s="17">
        <v>25</v>
      </c>
      <c r="Q104" s="24">
        <f t="shared" si="24"/>
        <v>6</v>
      </c>
      <c r="R104" s="24">
        <f t="shared" si="25"/>
        <v>150</v>
      </c>
      <c r="S104" s="29" t="str">
        <f t="shared" si="26"/>
        <v>M-6</v>
      </c>
      <c r="T104" s="69" t="str">
        <f t="shared" si="33"/>
        <v>II</v>
      </c>
      <c r="U104" s="70" t="str">
        <f t="shared" si="27"/>
        <v>No Aceptable o Aceptable Con Control Especifico</v>
      </c>
      <c r="V104" s="115"/>
      <c r="W104" s="74" t="str">
        <f>VLOOKUP(H104,[3]Hoja1!A$2:G$445,6,0)</f>
        <v>Caídas de distinto nivel</v>
      </c>
      <c r="X104" s="18"/>
      <c r="Y104" s="18"/>
      <c r="Z104" s="18"/>
      <c r="AA104" s="14"/>
      <c r="AB104" s="20" t="str">
        <f>VLOOKUP(H104,[3]Hoja1!A$2:G$445,7,0)</f>
        <v>Pautas Básicas en orden y aseo en el lugar de trabajo, actos y condiciones inseguras</v>
      </c>
      <c r="AC104" s="18" t="s">
        <v>1206</v>
      </c>
      <c r="AD104" s="91"/>
    </row>
    <row r="105" spans="1:30" ht="89.25" x14ac:dyDescent="0.25">
      <c r="A105" s="86"/>
      <c r="B105" s="86"/>
      <c r="C105" s="91"/>
      <c r="D105" s="110"/>
      <c r="E105" s="113"/>
      <c r="F105" s="113"/>
      <c r="G105" s="82" t="str">
        <f>VLOOKUP(H105,[3]Hoja1!A$1:G$445,2,0)</f>
        <v>MANTENIMIENTO DE PUENTE GRUAS, LIMPIEZA DE CANALES, MANTENIMIENTO DE INSTALACIONES LOCATIVAS, MANTENIMIENTO Y REPARACIÓN DE POZOS</v>
      </c>
      <c r="H105" s="22" t="s">
        <v>624</v>
      </c>
      <c r="I105" s="22" t="s">
        <v>1374</v>
      </c>
      <c r="J105" s="82" t="str">
        <f>VLOOKUP(H105,[3]Hoja1!A$2:G$445,3,0)</f>
        <v>LESIONES, FRACTURAS, MUERTE</v>
      </c>
      <c r="K105" s="16"/>
      <c r="L105" s="82" t="str">
        <f>VLOOKUP(H105,[3]Hoja1!A$2:G$445,4,0)</f>
        <v>Inspecciones planeadas e inspecciones no planeadas, procedimientos de programas de seguridad y salud en el trabajo</v>
      </c>
      <c r="M105" s="82" t="str">
        <f>VLOOKUP(H105,[3]Hoja1!A$2:G$445,5,0)</f>
        <v>EPP</v>
      </c>
      <c r="N105" s="16">
        <v>2</v>
      </c>
      <c r="O105" s="17">
        <v>2</v>
      </c>
      <c r="P105" s="17">
        <v>100</v>
      </c>
      <c r="Q105" s="24">
        <f t="shared" ref="Q105" si="44">N105*O105</f>
        <v>4</v>
      </c>
      <c r="R105" s="24">
        <f t="shared" ref="R105" si="45">P105*Q105</f>
        <v>400</v>
      </c>
      <c r="S105" s="29" t="str">
        <f t="shared" ref="S105" si="46">IF(Q105=40,"MA-40",IF(Q105=30,"MA-30",IF(Q105=20,"A-20",IF(Q105=10,"A-10",IF(Q105=24,"MA-24",IF(Q105=18,"A-18",IF(Q105=12,"A-12",IF(Q105=6,"M-6",IF(Q105=8,"M-8",IF(Q105=6,"M-6",IF(Q105=4,"B-4",IF(Q105=2,"B-2",))))))))))))</f>
        <v>B-4</v>
      </c>
      <c r="T105" s="69" t="str">
        <f t="shared" ref="T105" si="47">IF(R105&lt;=20,"IV",IF(R105&lt;=120,"III",IF(R105&lt;=500,"II",IF(R105&lt;=4000,"I"))))</f>
        <v>II</v>
      </c>
      <c r="U105" s="70" t="str">
        <f t="shared" ref="U105" si="48">IF(T105=0,"",IF(T105="IV","Aceptable",IF(T105="III","Mejorable",IF(T105="II","No Aceptable o Aceptable Con Control Especifico",IF(T105="I","No Aceptable","")))))</f>
        <v>No Aceptable o Aceptable Con Control Especifico</v>
      </c>
      <c r="V105" s="115"/>
      <c r="W105" s="82" t="str">
        <f>VLOOKUP(H105,[3]Hoja1!A$2:G$445,6,0)</f>
        <v>MUERTE</v>
      </c>
      <c r="X105" s="18"/>
      <c r="Y105" s="18"/>
      <c r="Z105" s="18"/>
      <c r="AA105" s="14"/>
      <c r="AB105" s="20" t="str">
        <f>VLOOKUP(H105,[3]Hoja1!A$2:G$445,7,0)</f>
        <v>CERTIFICACIÓN Y/O ENTRENAMIENTO EN TRABAJO SEGURO EN ALTURAS; DILGENCIAMIENTO DE PERMISO DE TRABAJO; USO Y MANEJO ADECUADO DE E.P.P.; ARME Y DESARME DE ANDAMIOS</v>
      </c>
      <c r="AC105" s="18"/>
      <c r="AD105" s="91"/>
    </row>
    <row r="106" spans="1:30" ht="63.75" x14ac:dyDescent="0.25">
      <c r="A106" s="86"/>
      <c r="B106" s="86"/>
      <c r="C106" s="91"/>
      <c r="D106" s="110"/>
      <c r="E106" s="113"/>
      <c r="F106" s="113"/>
      <c r="G106" s="74" t="str">
        <f>VLOOKUP(H106,[3]Hoja1!A$1:G$445,2,0)</f>
        <v>Atraco, golpiza, atentados y secuestrados</v>
      </c>
      <c r="H106" s="22" t="s">
        <v>57</v>
      </c>
      <c r="I106" s="22" t="s">
        <v>1374</v>
      </c>
      <c r="J106" s="74" t="str">
        <f>VLOOKUP(H106,[3]Hoja1!A$2:G$445,3,0)</f>
        <v>Estrés, golpes, Secuestros</v>
      </c>
      <c r="K106" s="16"/>
      <c r="L106" s="74" t="str">
        <f>VLOOKUP(H106,[3]Hoja1!A$2:G$445,4,0)</f>
        <v>Inspecciones planeadas e inspecciones no planeadas, procedimientos de programas de seguridad y salud en el trabajo</v>
      </c>
      <c r="M106" s="74" t="str">
        <f>VLOOKUP(H106,[3]Hoja1!A$2:G$445,5,0)</f>
        <v xml:space="preserve">Uniformes Corporativos, Caquetas corporativas, Carnetización
</v>
      </c>
      <c r="N106" s="16">
        <v>2</v>
      </c>
      <c r="O106" s="17">
        <v>3</v>
      </c>
      <c r="P106" s="17">
        <v>60</v>
      </c>
      <c r="Q106" s="24">
        <f t="shared" si="24"/>
        <v>6</v>
      </c>
      <c r="R106" s="24">
        <f t="shared" si="25"/>
        <v>360</v>
      </c>
      <c r="S106" s="29" t="str">
        <f t="shared" si="26"/>
        <v>M-6</v>
      </c>
      <c r="T106" s="69" t="str">
        <f t="shared" si="33"/>
        <v>II</v>
      </c>
      <c r="U106" s="70" t="str">
        <f t="shared" si="27"/>
        <v>No Aceptable o Aceptable Con Control Especifico</v>
      </c>
      <c r="V106" s="115"/>
      <c r="W106" s="74" t="str">
        <f>VLOOKUP(H106,[3]Hoja1!A$2:G$445,6,0)</f>
        <v>Secuestros</v>
      </c>
      <c r="X106" s="18"/>
      <c r="Y106" s="18"/>
      <c r="Z106" s="18"/>
      <c r="AA106" s="14"/>
      <c r="AB106" s="20" t="str">
        <f>VLOOKUP(H106,[3]Hoja1!A$2:G$445,7,0)</f>
        <v>N/A</v>
      </c>
      <c r="AC106" s="18" t="s">
        <v>1207</v>
      </c>
      <c r="AD106" s="91"/>
    </row>
    <row r="107" spans="1:30" ht="51.75" thickBot="1" x14ac:dyDescent="0.3">
      <c r="A107" s="87"/>
      <c r="B107" s="87"/>
      <c r="C107" s="108"/>
      <c r="D107" s="111"/>
      <c r="E107" s="114"/>
      <c r="F107" s="114"/>
      <c r="G107" s="74" t="str">
        <f>VLOOKUP(H107,[3]Hoja1!A$1:G$445,2,0)</f>
        <v>SISMOS, INCENDIOS, INUNDACIONES, TERREMOTOS, VENDAVALES, DERRUMBE</v>
      </c>
      <c r="H107" s="22" t="s">
        <v>62</v>
      </c>
      <c r="I107" s="22" t="s">
        <v>1375</v>
      </c>
      <c r="J107" s="74" t="str">
        <f>VLOOKUP(H107,[3]Hoja1!A$2:G$445,3,0)</f>
        <v>SISMOS, INCENDIOS, INUNDACIONES, TERREMOTOS, VENDAVALES</v>
      </c>
      <c r="K107" s="16"/>
      <c r="L107" s="74" t="str">
        <f>VLOOKUP(H107,[3]Hoja1!A$2:G$445,4,0)</f>
        <v>Inspecciones planeadas e inspecciones no planeadas, procedimientos de programas de seguridad y salud en el trabajo</v>
      </c>
      <c r="M107" s="74" t="str">
        <f>VLOOKUP(H107,[3]Hoja1!A$2:G$445,5,0)</f>
        <v>BRIGADAS DE EMERGENCIAS</v>
      </c>
      <c r="N107" s="16">
        <v>2</v>
      </c>
      <c r="O107" s="17">
        <v>1</v>
      </c>
      <c r="P107" s="17">
        <v>100</v>
      </c>
      <c r="Q107" s="24">
        <f t="shared" si="24"/>
        <v>2</v>
      </c>
      <c r="R107" s="24">
        <f t="shared" si="25"/>
        <v>200</v>
      </c>
      <c r="S107" s="29" t="str">
        <f t="shared" si="26"/>
        <v>B-2</v>
      </c>
      <c r="T107" s="69" t="str">
        <f t="shared" si="33"/>
        <v>II</v>
      </c>
      <c r="U107" s="70" t="str">
        <f t="shared" si="27"/>
        <v>No Aceptable o Aceptable Con Control Especifico</v>
      </c>
      <c r="V107" s="89"/>
      <c r="W107" s="74" t="str">
        <f>VLOOKUP(H107,[3]Hoja1!A$2:G$445,6,0)</f>
        <v>MUERTE</v>
      </c>
      <c r="X107" s="18"/>
      <c r="Y107" s="18"/>
      <c r="Z107" s="18"/>
      <c r="AA107" s="14"/>
      <c r="AB107" s="20" t="str">
        <f>VLOOKUP(H107,[3]Hoja1!A$2:G$445,7,0)</f>
        <v>ENTRENAMIENTO DE LA BRIGADA; DIVULGACIÓN DE PLAN DE EMERGENCIA</v>
      </c>
      <c r="AC107" s="18" t="s">
        <v>1209</v>
      </c>
      <c r="AD107" s="92"/>
    </row>
    <row r="109" spans="1:30" ht="13.5" thickBot="1" x14ac:dyDescent="0.3"/>
    <row r="110" spans="1:30" ht="15.75" customHeight="1" thickBot="1" x14ac:dyDescent="0.3">
      <c r="A110" s="138" t="s">
        <v>1193</v>
      </c>
      <c r="B110" s="138"/>
      <c r="C110" s="138"/>
      <c r="D110" s="138"/>
      <c r="E110" s="138"/>
      <c r="F110" s="138"/>
      <c r="G110" s="138"/>
    </row>
    <row r="111" spans="1:30" ht="15.75" customHeight="1" thickBot="1" x14ac:dyDescent="0.3">
      <c r="A111" s="130" t="s">
        <v>1194</v>
      </c>
      <c r="B111" s="130"/>
      <c r="C111" s="130"/>
      <c r="D111" s="139" t="s">
        <v>1195</v>
      </c>
      <c r="E111" s="139"/>
      <c r="F111" s="139"/>
      <c r="G111" s="139"/>
    </row>
    <row r="112" spans="1:30" ht="15.75" customHeight="1" x14ac:dyDescent="0.25">
      <c r="A112" s="154" t="s">
        <v>1222</v>
      </c>
      <c r="B112" s="155"/>
      <c r="C112" s="156"/>
      <c r="D112" s="157" t="s">
        <v>1250</v>
      </c>
      <c r="E112" s="157"/>
      <c r="F112" s="157"/>
      <c r="G112" s="157"/>
    </row>
    <row r="113" spans="1:7" ht="15.75" customHeight="1" x14ac:dyDescent="0.25">
      <c r="A113" s="154" t="s">
        <v>1222</v>
      </c>
      <c r="B113" s="155"/>
      <c r="C113" s="156"/>
      <c r="D113" s="157" t="s">
        <v>1321</v>
      </c>
      <c r="E113" s="157"/>
      <c r="F113" s="157"/>
      <c r="G113" s="157"/>
    </row>
    <row r="114" spans="1:7" ht="15" customHeight="1" x14ac:dyDescent="0.25">
      <c r="A114" s="124" t="s">
        <v>1400</v>
      </c>
      <c r="B114" s="125"/>
      <c r="C114" s="126"/>
      <c r="D114" s="137" t="s">
        <v>1322</v>
      </c>
      <c r="E114" s="137"/>
      <c r="F114" s="137"/>
      <c r="G114" s="137"/>
    </row>
    <row r="115" spans="1:7" ht="15" customHeight="1" x14ac:dyDescent="0.25">
      <c r="A115" s="154" t="s">
        <v>1222</v>
      </c>
      <c r="B115" s="155"/>
      <c r="C115" s="156"/>
      <c r="D115" s="157" t="s">
        <v>1323</v>
      </c>
      <c r="E115" s="157"/>
      <c r="F115" s="157"/>
      <c r="G115" s="157"/>
    </row>
    <row r="116" spans="1:7" ht="15" customHeight="1" x14ac:dyDescent="0.25">
      <c r="A116" s="154" t="s">
        <v>1222</v>
      </c>
      <c r="B116" s="155"/>
      <c r="C116" s="156"/>
      <c r="D116" s="157" t="s">
        <v>1254</v>
      </c>
      <c r="E116" s="157"/>
      <c r="F116" s="157"/>
      <c r="G116" s="157"/>
    </row>
    <row r="117" spans="1:7" ht="15" customHeight="1" x14ac:dyDescent="0.25">
      <c r="A117" s="124" t="s">
        <v>1400</v>
      </c>
      <c r="B117" s="125"/>
      <c r="C117" s="126"/>
      <c r="D117" s="137" t="s">
        <v>1344</v>
      </c>
      <c r="E117" s="137"/>
      <c r="F117" s="137"/>
      <c r="G117" s="137"/>
    </row>
    <row r="118" spans="1:7" ht="15" customHeight="1" x14ac:dyDescent="0.25">
      <c r="A118" s="154" t="s">
        <v>1222</v>
      </c>
      <c r="B118" s="155"/>
      <c r="C118" s="156"/>
      <c r="D118" s="157" t="s">
        <v>1327</v>
      </c>
      <c r="E118" s="157"/>
      <c r="F118" s="157"/>
      <c r="G118" s="157"/>
    </row>
    <row r="119" spans="1:7" ht="15" customHeight="1" x14ac:dyDescent="0.25">
      <c r="A119" s="154" t="s">
        <v>1222</v>
      </c>
      <c r="B119" s="155"/>
      <c r="C119" s="156"/>
      <c r="D119" s="157" t="s">
        <v>1328</v>
      </c>
      <c r="E119" s="157"/>
      <c r="F119" s="157"/>
      <c r="G119" s="157"/>
    </row>
    <row r="120" spans="1:7" ht="15.75" customHeight="1" x14ac:dyDescent="0.25">
      <c r="A120" s="154" t="s">
        <v>1222</v>
      </c>
      <c r="B120" s="155"/>
      <c r="C120" s="156"/>
      <c r="D120" s="157" t="s">
        <v>1329</v>
      </c>
      <c r="E120" s="157"/>
      <c r="F120" s="157"/>
      <c r="G120" s="157"/>
    </row>
    <row r="121" spans="1:7" ht="15.75" customHeight="1" x14ac:dyDescent="0.25">
      <c r="A121" s="124" t="s">
        <v>1400</v>
      </c>
      <c r="B121" s="125"/>
      <c r="C121" s="126"/>
      <c r="D121" s="137" t="s">
        <v>1346</v>
      </c>
      <c r="E121" s="137"/>
      <c r="F121" s="137"/>
      <c r="G121" s="137"/>
    </row>
    <row r="122" spans="1:7" ht="15.75" customHeight="1" x14ac:dyDescent="0.25">
      <c r="A122" s="154" t="s">
        <v>1222</v>
      </c>
      <c r="B122" s="155"/>
      <c r="C122" s="156"/>
      <c r="D122" s="157" t="s">
        <v>1259</v>
      </c>
      <c r="E122" s="157"/>
      <c r="F122" s="157"/>
      <c r="G122" s="157"/>
    </row>
    <row r="123" spans="1:7" ht="15" customHeight="1" x14ac:dyDescent="0.25">
      <c r="A123" s="154" t="s">
        <v>1222</v>
      </c>
      <c r="B123" s="155"/>
      <c r="C123" s="156"/>
      <c r="D123" s="157" t="s">
        <v>1348</v>
      </c>
      <c r="E123" s="157"/>
      <c r="F123" s="157"/>
      <c r="G123" s="157"/>
    </row>
    <row r="124" spans="1:7" ht="15" customHeight="1" x14ac:dyDescent="0.25">
      <c r="A124" s="154" t="s">
        <v>1222</v>
      </c>
      <c r="B124" s="155"/>
      <c r="C124" s="156"/>
      <c r="D124" s="157" t="s">
        <v>1257</v>
      </c>
      <c r="E124" s="157"/>
      <c r="F124" s="157"/>
      <c r="G124" s="157"/>
    </row>
    <row r="125" spans="1:7" ht="15" customHeight="1" x14ac:dyDescent="0.25">
      <c r="A125" s="124" t="s">
        <v>1400</v>
      </c>
      <c r="B125" s="125"/>
      <c r="C125" s="126"/>
      <c r="D125" s="137" t="s">
        <v>1349</v>
      </c>
      <c r="E125" s="137"/>
      <c r="F125" s="137"/>
      <c r="G125" s="137"/>
    </row>
    <row r="126" spans="1:7" ht="15" customHeight="1" x14ac:dyDescent="0.25">
      <c r="A126" s="154" t="s">
        <v>1222</v>
      </c>
      <c r="B126" s="155"/>
      <c r="C126" s="156"/>
      <c r="D126" s="157" t="s">
        <v>1263</v>
      </c>
      <c r="E126" s="157"/>
      <c r="F126" s="157"/>
      <c r="G126" s="157"/>
    </row>
    <row r="127" spans="1:7" ht="15" customHeight="1" x14ac:dyDescent="0.25">
      <c r="A127" s="154" t="s">
        <v>1222</v>
      </c>
      <c r="B127" s="155"/>
      <c r="C127" s="156"/>
      <c r="D127" s="157" t="s">
        <v>1305</v>
      </c>
      <c r="E127" s="157"/>
      <c r="F127" s="157"/>
      <c r="G127" s="157"/>
    </row>
    <row r="128" spans="1:7" ht="15" customHeight="1" x14ac:dyDescent="0.25">
      <c r="A128" s="124" t="s">
        <v>1400</v>
      </c>
      <c r="B128" s="125"/>
      <c r="C128" s="126"/>
      <c r="D128" s="157" t="s">
        <v>1350</v>
      </c>
      <c r="E128" s="157"/>
      <c r="F128" s="157"/>
      <c r="G128" s="157"/>
    </row>
    <row r="129" spans="1:7" ht="15.75" customHeight="1" x14ac:dyDescent="0.25">
      <c r="A129" s="154" t="s">
        <v>1222</v>
      </c>
      <c r="B129" s="155"/>
      <c r="C129" s="156"/>
      <c r="D129" s="157" t="s">
        <v>1307</v>
      </c>
      <c r="E129" s="157"/>
      <c r="F129" s="157"/>
      <c r="G129" s="157"/>
    </row>
    <row r="130" spans="1:7" ht="15" customHeight="1" x14ac:dyDescent="0.25">
      <c r="A130" s="154" t="s">
        <v>1222</v>
      </c>
      <c r="B130" s="155"/>
      <c r="C130" s="156"/>
      <c r="D130" s="157" t="s">
        <v>1272</v>
      </c>
      <c r="E130" s="157"/>
      <c r="F130" s="157"/>
      <c r="G130" s="157"/>
    </row>
    <row r="131" spans="1:7" ht="15" customHeight="1" x14ac:dyDescent="0.25">
      <c r="A131" s="124" t="s">
        <v>1400</v>
      </c>
      <c r="B131" s="125"/>
      <c r="C131" s="126"/>
      <c r="D131" s="157" t="s">
        <v>1351</v>
      </c>
      <c r="E131" s="157"/>
      <c r="F131" s="157"/>
      <c r="G131" s="157"/>
    </row>
    <row r="132" spans="1:7" ht="15" customHeight="1" x14ac:dyDescent="0.25">
      <c r="A132" s="154" t="s">
        <v>1222</v>
      </c>
      <c r="B132" s="155"/>
      <c r="C132" s="156"/>
      <c r="D132" s="157" t="s">
        <v>1277</v>
      </c>
      <c r="E132" s="157"/>
      <c r="F132" s="157"/>
      <c r="G132" s="157"/>
    </row>
    <row r="133" spans="1:7" ht="15.75" customHeight="1" x14ac:dyDescent="0.25">
      <c r="A133" s="154" t="s">
        <v>1222</v>
      </c>
      <c r="B133" s="155"/>
      <c r="C133" s="156"/>
      <c r="D133" s="157" t="s">
        <v>1340</v>
      </c>
      <c r="E133" s="157"/>
      <c r="F133" s="157"/>
      <c r="G133" s="157"/>
    </row>
    <row r="134" spans="1:7" ht="15" customHeight="1" x14ac:dyDescent="0.25">
      <c r="A134" s="154" t="s">
        <v>1222</v>
      </c>
      <c r="B134" s="155"/>
      <c r="C134" s="156"/>
      <c r="D134" s="157" t="s">
        <v>1278</v>
      </c>
      <c r="E134" s="157"/>
      <c r="F134" s="157"/>
      <c r="G134" s="157"/>
    </row>
    <row r="135" spans="1:7" ht="15.75" customHeight="1" x14ac:dyDescent="0.25">
      <c r="A135" s="124" t="s">
        <v>1400</v>
      </c>
      <c r="B135" s="125"/>
      <c r="C135" s="126"/>
      <c r="D135" s="157" t="s">
        <v>1352</v>
      </c>
      <c r="E135" s="157"/>
      <c r="F135" s="157"/>
      <c r="G135" s="157"/>
    </row>
    <row r="136" spans="1:7" ht="15" customHeight="1" x14ac:dyDescent="0.25">
      <c r="A136" s="154" t="s">
        <v>1222</v>
      </c>
      <c r="B136" s="155"/>
      <c r="C136" s="156"/>
      <c r="D136" s="157" t="s">
        <v>1280</v>
      </c>
      <c r="E136" s="157"/>
      <c r="F136" s="157"/>
      <c r="G136" s="157"/>
    </row>
    <row r="137" spans="1:7" ht="15.75" customHeight="1" x14ac:dyDescent="0.25">
      <c r="A137" s="154" t="s">
        <v>1222</v>
      </c>
      <c r="B137" s="155"/>
      <c r="C137" s="156"/>
      <c r="D137" s="157" t="s">
        <v>1281</v>
      </c>
      <c r="E137" s="157"/>
      <c r="F137" s="157"/>
      <c r="G137" s="157"/>
    </row>
    <row r="138" spans="1:7" ht="15" customHeight="1" x14ac:dyDescent="0.25">
      <c r="A138" s="124" t="s">
        <v>1400</v>
      </c>
      <c r="B138" s="125"/>
      <c r="C138" s="126"/>
      <c r="D138" s="157" t="s">
        <v>1353</v>
      </c>
      <c r="E138" s="157"/>
      <c r="F138" s="157"/>
      <c r="G138" s="157"/>
    </row>
    <row r="139" spans="1:7" ht="15.75" customHeight="1" x14ac:dyDescent="0.25">
      <c r="A139" s="154" t="s">
        <v>1376</v>
      </c>
      <c r="B139" s="122"/>
      <c r="C139" s="123"/>
      <c r="D139" s="137" t="s">
        <v>1386</v>
      </c>
      <c r="E139" s="137"/>
      <c r="F139" s="137"/>
      <c r="G139" s="137"/>
    </row>
    <row r="140" spans="1:7" x14ac:dyDescent="0.25">
      <c r="A140" s="154" t="s">
        <v>1376</v>
      </c>
      <c r="B140" s="122"/>
      <c r="C140" s="123"/>
      <c r="D140" s="137" t="s">
        <v>1387</v>
      </c>
      <c r="E140" s="137"/>
      <c r="F140" s="137"/>
      <c r="G140" s="137"/>
    </row>
    <row r="141" spans="1:7" x14ac:dyDescent="0.25">
      <c r="A141" s="154" t="s">
        <v>1376</v>
      </c>
      <c r="B141" s="122"/>
      <c r="C141" s="123"/>
      <c r="D141" s="137" t="s">
        <v>1391</v>
      </c>
      <c r="E141" s="137"/>
      <c r="F141" s="137"/>
      <c r="G141" s="137"/>
    </row>
    <row r="142" spans="1:7" x14ac:dyDescent="0.25">
      <c r="A142" s="154" t="s">
        <v>1376</v>
      </c>
      <c r="B142" s="122"/>
      <c r="C142" s="123"/>
      <c r="D142" s="137" t="s">
        <v>1392</v>
      </c>
      <c r="E142" s="137"/>
      <c r="F142" s="137"/>
      <c r="G142" s="137"/>
    </row>
    <row r="143" spans="1:7" x14ac:dyDescent="0.25">
      <c r="A143" s="154" t="s">
        <v>1376</v>
      </c>
      <c r="B143" s="122"/>
      <c r="C143" s="123"/>
      <c r="D143" s="137" t="s">
        <v>1389</v>
      </c>
      <c r="E143" s="137"/>
      <c r="F143" s="137"/>
      <c r="G143" s="137"/>
    </row>
    <row r="144" spans="1:7" x14ac:dyDescent="0.25">
      <c r="A144" s="154" t="s">
        <v>1376</v>
      </c>
      <c r="B144" s="122"/>
      <c r="C144" s="123"/>
      <c r="D144" s="137" t="s">
        <v>1393</v>
      </c>
      <c r="E144" s="137"/>
      <c r="F144" s="137"/>
      <c r="G144" s="137"/>
    </row>
    <row r="145" spans="1:7" x14ac:dyDescent="0.25">
      <c r="A145" s="124" t="s">
        <v>1383</v>
      </c>
      <c r="B145" s="125"/>
      <c r="C145" s="126"/>
      <c r="D145" s="137" t="s">
        <v>1384</v>
      </c>
      <c r="E145" s="137"/>
      <c r="F145" s="137"/>
      <c r="G145" s="137"/>
    </row>
  </sheetData>
  <mergeCells count="142">
    <mergeCell ref="D122:G122"/>
    <mergeCell ref="A134:C134"/>
    <mergeCell ref="D134:G134"/>
    <mergeCell ref="C97:C107"/>
    <mergeCell ref="D97:D107"/>
    <mergeCell ref="E97:E107"/>
    <mergeCell ref="F97:F107"/>
    <mergeCell ref="A11:A107"/>
    <mergeCell ref="B11:B107"/>
    <mergeCell ref="A128:C128"/>
    <mergeCell ref="D128:G128"/>
    <mergeCell ref="A129:C129"/>
    <mergeCell ref="D129:G129"/>
    <mergeCell ref="C70:C82"/>
    <mergeCell ref="D70:D82"/>
    <mergeCell ref="F60:F69"/>
    <mergeCell ref="A124:C124"/>
    <mergeCell ref="D124:G124"/>
    <mergeCell ref="A125:C125"/>
    <mergeCell ref="D125:G125"/>
    <mergeCell ref="E70:E82"/>
    <mergeCell ref="F70:F82"/>
    <mergeCell ref="A123:C123"/>
    <mergeCell ref="D123:G123"/>
    <mergeCell ref="A120:C120"/>
    <mergeCell ref="D120:G120"/>
    <mergeCell ref="A122:C122"/>
    <mergeCell ref="V45:V59"/>
    <mergeCell ref="AC45:AC47"/>
    <mergeCell ref="AD45:AD59"/>
    <mergeCell ref="AC50:AC51"/>
    <mergeCell ref="V60:V69"/>
    <mergeCell ref="AD60:AD69"/>
    <mergeCell ref="A126:C126"/>
    <mergeCell ref="D126:G126"/>
    <mergeCell ref="A127:C127"/>
    <mergeCell ref="D127:G127"/>
    <mergeCell ref="V70:V82"/>
    <mergeCell ref="AC70:AC72"/>
    <mergeCell ref="AD70:AD82"/>
    <mergeCell ref="AC74:AC75"/>
    <mergeCell ref="V83:V96"/>
    <mergeCell ref="AC83:AC85"/>
    <mergeCell ref="AD83:AD96"/>
    <mergeCell ref="AC88:AC89"/>
    <mergeCell ref="V97:V107"/>
    <mergeCell ref="AD97:AD107"/>
    <mergeCell ref="A118:C118"/>
    <mergeCell ref="D118:G118"/>
    <mergeCell ref="A119:C119"/>
    <mergeCell ref="D119:G119"/>
    <mergeCell ref="V23:V33"/>
    <mergeCell ref="AC23:AC25"/>
    <mergeCell ref="AD23:AD33"/>
    <mergeCell ref="C34:C44"/>
    <mergeCell ref="D34:D44"/>
    <mergeCell ref="E34:E44"/>
    <mergeCell ref="F34:F44"/>
    <mergeCell ref="V34:V44"/>
    <mergeCell ref="AC34:AC35"/>
    <mergeCell ref="AD34:AD44"/>
    <mergeCell ref="E5:G5"/>
    <mergeCell ref="A8:A10"/>
    <mergeCell ref="B8:B10"/>
    <mergeCell ref="C8:F9"/>
    <mergeCell ref="C11:C22"/>
    <mergeCell ref="D11:D22"/>
    <mergeCell ref="E11:E22"/>
    <mergeCell ref="F11:F22"/>
    <mergeCell ref="V11:V22"/>
    <mergeCell ref="V8:W9"/>
    <mergeCell ref="X8:AD9"/>
    <mergeCell ref="A111:C111"/>
    <mergeCell ref="D111:G111"/>
    <mergeCell ref="A121:C121"/>
    <mergeCell ref="D121:G121"/>
    <mergeCell ref="A113:C113"/>
    <mergeCell ref="D113:G113"/>
    <mergeCell ref="A114:C114"/>
    <mergeCell ref="D114:G114"/>
    <mergeCell ref="A115:C115"/>
    <mergeCell ref="D115:G115"/>
    <mergeCell ref="A116:C116"/>
    <mergeCell ref="D116:G116"/>
    <mergeCell ref="A117:C117"/>
    <mergeCell ref="D117:G117"/>
    <mergeCell ref="J8:J10"/>
    <mergeCell ref="A110:G110"/>
    <mergeCell ref="C60:C69"/>
    <mergeCell ref="D60:D69"/>
    <mergeCell ref="E60:E69"/>
    <mergeCell ref="AC11:AC13"/>
    <mergeCell ref="AD11:AD22"/>
    <mergeCell ref="A112:C112"/>
    <mergeCell ref="A137:C137"/>
    <mergeCell ref="D137:G137"/>
    <mergeCell ref="A132:C132"/>
    <mergeCell ref="D132:G132"/>
    <mergeCell ref="A133:C133"/>
    <mergeCell ref="D133:G133"/>
    <mergeCell ref="K8:M9"/>
    <mergeCell ref="N8:T9"/>
    <mergeCell ref="U8:U9"/>
    <mergeCell ref="D112:G112"/>
    <mergeCell ref="C23:C33"/>
    <mergeCell ref="D23:D33"/>
    <mergeCell ref="E23:E33"/>
    <mergeCell ref="F23:F33"/>
    <mergeCell ref="C45:C59"/>
    <mergeCell ref="D45:D59"/>
    <mergeCell ref="E45:E59"/>
    <mergeCell ref="F45:F59"/>
    <mergeCell ref="A135:C135"/>
    <mergeCell ref="D135:G135"/>
    <mergeCell ref="C83:C96"/>
    <mergeCell ref="D83:D96"/>
    <mergeCell ref="E83:E96"/>
    <mergeCell ref="F83:F96"/>
    <mergeCell ref="A143:C143"/>
    <mergeCell ref="D143:G143"/>
    <mergeCell ref="A144:C144"/>
    <mergeCell ref="D144:G144"/>
    <mergeCell ref="A145:C145"/>
    <mergeCell ref="D145:G145"/>
    <mergeCell ref="H10:I10"/>
    <mergeCell ref="G8:I9"/>
    <mergeCell ref="A140:C140"/>
    <mergeCell ref="D140:G140"/>
    <mergeCell ref="A141:C141"/>
    <mergeCell ref="D141:G141"/>
    <mergeCell ref="A142:C142"/>
    <mergeCell ref="D142:G142"/>
    <mergeCell ref="A139:C139"/>
    <mergeCell ref="D139:G139"/>
    <mergeCell ref="A130:C130"/>
    <mergeCell ref="D130:G130"/>
    <mergeCell ref="A131:C131"/>
    <mergeCell ref="D131:G131"/>
    <mergeCell ref="A138:C138"/>
    <mergeCell ref="D138:G138"/>
    <mergeCell ref="A136:C136"/>
    <mergeCell ref="D136:G136"/>
  </mergeCells>
  <conditionalFormatting sqref="U1:U10 U108:U111 U121:U125 U130:U131 U146:U1048576 U138:U143">
    <cfRule type="containsText" dxfId="251" priority="224" operator="containsText" text="No Aceptable o Aceptable con Control Especifico">
      <formula>NOT(ISERROR(SEARCH("No Aceptable o Aceptable con Control Especifico",U1)))</formula>
    </cfRule>
    <cfRule type="containsText" dxfId="250" priority="225" operator="containsText" text="No Aceptable">
      <formula>NOT(ISERROR(SEARCH("No Aceptable",U1)))</formula>
    </cfRule>
    <cfRule type="containsText" dxfId="249" priority="226" operator="containsText" text="No Aceptable o Aceptable con Control Especifico">
      <formula>NOT(ISERROR(SEARCH("No Aceptable o Aceptable con Control Especifico",U1)))</formula>
    </cfRule>
  </conditionalFormatting>
  <conditionalFormatting sqref="T1:T10 T108:T111 T121:T125 T130:T131 T146:T1048576 T138:T143">
    <cfRule type="cellIs" dxfId="248" priority="223" operator="equal">
      <formula>"II"</formula>
    </cfRule>
  </conditionalFormatting>
  <conditionalFormatting sqref="P11:P19 P21:P22">
    <cfRule type="cellIs" priority="187" stopIfTrue="1" operator="equal">
      <formula>"10, 25, 50, 100"</formula>
    </cfRule>
  </conditionalFormatting>
  <conditionalFormatting sqref="T11:T19 T21:T22">
    <cfRule type="cellIs" dxfId="247" priority="183" stopIfTrue="1" operator="equal">
      <formula>"IV"</formula>
    </cfRule>
    <cfRule type="cellIs" dxfId="246" priority="184" stopIfTrue="1" operator="equal">
      <formula>"III"</formula>
    </cfRule>
    <cfRule type="cellIs" dxfId="245" priority="185" stopIfTrue="1" operator="equal">
      <formula>"II"</formula>
    </cfRule>
    <cfRule type="cellIs" dxfId="244" priority="186" stopIfTrue="1" operator="equal">
      <formula>"I"</formula>
    </cfRule>
  </conditionalFormatting>
  <conditionalFormatting sqref="U11:U19 U21:U22">
    <cfRule type="cellIs" dxfId="243" priority="181" stopIfTrue="1" operator="equal">
      <formula>"No Aceptable"</formula>
    </cfRule>
    <cfRule type="cellIs" dxfId="242" priority="182" stopIfTrue="1" operator="equal">
      <formula>"Aceptable"</formula>
    </cfRule>
  </conditionalFormatting>
  <conditionalFormatting sqref="U11:U19 U21:U22">
    <cfRule type="cellIs" dxfId="241" priority="180" stopIfTrue="1" operator="equal">
      <formula>"No Aceptable o Aceptable Con Control Especifico"</formula>
    </cfRule>
  </conditionalFormatting>
  <conditionalFormatting sqref="U11:U19 U21:U22">
    <cfRule type="containsText" dxfId="240" priority="179" stopIfTrue="1" operator="containsText" text="Mejorable">
      <formula>NOT(ISERROR(SEARCH("Mejorable",U11)))</formula>
    </cfRule>
  </conditionalFormatting>
  <conditionalFormatting sqref="U112:U120">
    <cfRule type="containsText" dxfId="239" priority="176" operator="containsText" text="No Aceptable o Aceptable con Control Especifico">
      <formula>NOT(ISERROR(SEARCH("No Aceptable o Aceptable con Control Especifico",U112)))</formula>
    </cfRule>
    <cfRule type="containsText" dxfId="238" priority="177" operator="containsText" text="No Aceptable">
      <formula>NOT(ISERROR(SEARCH("No Aceptable",U112)))</formula>
    </cfRule>
    <cfRule type="containsText" dxfId="237" priority="178" operator="containsText" text="No Aceptable o Aceptable con Control Especifico">
      <formula>NOT(ISERROR(SEARCH("No Aceptable o Aceptable con Control Especifico",U112)))</formula>
    </cfRule>
  </conditionalFormatting>
  <conditionalFormatting sqref="T112:T120">
    <cfRule type="cellIs" dxfId="236" priority="175" operator="equal">
      <formula>"II"</formula>
    </cfRule>
  </conditionalFormatting>
  <conditionalFormatting sqref="P23:P30 P32:P33">
    <cfRule type="cellIs" priority="174" stopIfTrue="1" operator="equal">
      <formula>"10, 25, 50, 100"</formula>
    </cfRule>
  </conditionalFormatting>
  <conditionalFormatting sqref="T23:T30 T32:T33">
    <cfRule type="cellIs" dxfId="235" priority="170" stopIfTrue="1" operator="equal">
      <formula>"IV"</formula>
    </cfRule>
    <cfRule type="cellIs" dxfId="234" priority="171" stopIfTrue="1" operator="equal">
      <formula>"III"</formula>
    </cfRule>
    <cfRule type="cellIs" dxfId="233" priority="172" stopIfTrue="1" operator="equal">
      <formula>"II"</formula>
    </cfRule>
    <cfRule type="cellIs" dxfId="232" priority="173" stopIfTrue="1" operator="equal">
      <formula>"I"</formula>
    </cfRule>
  </conditionalFormatting>
  <conditionalFormatting sqref="U23:U30 U32:U33">
    <cfRule type="cellIs" dxfId="231" priority="168" stopIfTrue="1" operator="equal">
      <formula>"No Aceptable"</formula>
    </cfRule>
    <cfRule type="cellIs" dxfId="230" priority="169" stopIfTrue="1" operator="equal">
      <formula>"Aceptable"</formula>
    </cfRule>
  </conditionalFormatting>
  <conditionalFormatting sqref="U23:U30 U32:U33">
    <cfRule type="cellIs" dxfId="229" priority="167" stopIfTrue="1" operator="equal">
      <formula>"No Aceptable o Aceptable Con Control Especifico"</formula>
    </cfRule>
  </conditionalFormatting>
  <conditionalFormatting sqref="U23:U30 U32:U33">
    <cfRule type="containsText" dxfId="228" priority="166" stopIfTrue="1" operator="containsText" text="Mejorable">
      <formula>NOT(ISERROR(SEARCH("Mejorable",U23)))</formula>
    </cfRule>
  </conditionalFormatting>
  <conditionalFormatting sqref="P35:P41 P43:P44">
    <cfRule type="cellIs" priority="165" stopIfTrue="1" operator="equal">
      <formula>"10, 25, 50, 100"</formula>
    </cfRule>
  </conditionalFormatting>
  <conditionalFormatting sqref="T34:T41 T43:T44">
    <cfRule type="cellIs" dxfId="227" priority="161" stopIfTrue="1" operator="equal">
      <formula>"IV"</formula>
    </cfRule>
    <cfRule type="cellIs" dxfId="226" priority="162" stopIfTrue="1" operator="equal">
      <formula>"III"</formula>
    </cfRule>
    <cfRule type="cellIs" dxfId="225" priority="163" stopIfTrue="1" operator="equal">
      <formula>"II"</formula>
    </cfRule>
    <cfRule type="cellIs" dxfId="224" priority="164" stopIfTrue="1" operator="equal">
      <formula>"I"</formula>
    </cfRule>
  </conditionalFormatting>
  <conditionalFormatting sqref="U34:U41 U43:U44">
    <cfRule type="cellIs" dxfId="223" priority="159" stopIfTrue="1" operator="equal">
      <formula>"No Aceptable"</formula>
    </cfRule>
    <cfRule type="cellIs" dxfId="222" priority="160" stopIfTrue="1" operator="equal">
      <formula>"Aceptable"</formula>
    </cfRule>
  </conditionalFormatting>
  <conditionalFormatting sqref="U34:U41 U43:U44">
    <cfRule type="cellIs" dxfId="221" priority="158" stopIfTrue="1" operator="equal">
      <formula>"No Aceptable o Aceptable Con Control Especifico"</formula>
    </cfRule>
  </conditionalFormatting>
  <conditionalFormatting sqref="U34:U41 U43:U44">
    <cfRule type="containsText" dxfId="220" priority="157" stopIfTrue="1" operator="containsText" text="Mejorable">
      <formula>NOT(ISERROR(SEARCH("Mejorable",U34)))</formula>
    </cfRule>
  </conditionalFormatting>
  <conditionalFormatting sqref="P34">
    <cfRule type="cellIs" priority="156" stopIfTrue="1" operator="equal">
      <formula>"10, 25, 50, 100"</formula>
    </cfRule>
  </conditionalFormatting>
  <conditionalFormatting sqref="T45:T55 T59 T57">
    <cfRule type="cellIs" dxfId="219" priority="152" stopIfTrue="1" operator="equal">
      <formula>"IV"</formula>
    </cfRule>
    <cfRule type="cellIs" dxfId="218" priority="153" stopIfTrue="1" operator="equal">
      <formula>"III"</formula>
    </cfRule>
    <cfRule type="cellIs" dxfId="217" priority="154" stopIfTrue="1" operator="equal">
      <formula>"II"</formula>
    </cfRule>
    <cfRule type="cellIs" dxfId="216" priority="155" stopIfTrue="1" operator="equal">
      <formula>"I"</formula>
    </cfRule>
  </conditionalFormatting>
  <conditionalFormatting sqref="U45:U55 U59 U57">
    <cfRule type="cellIs" dxfId="215" priority="150" stopIfTrue="1" operator="equal">
      <formula>"No Aceptable"</formula>
    </cfRule>
    <cfRule type="cellIs" dxfId="214" priority="151" stopIfTrue="1" operator="equal">
      <formula>"Aceptable"</formula>
    </cfRule>
  </conditionalFormatting>
  <conditionalFormatting sqref="U45:U55 U59 U57">
    <cfRule type="cellIs" dxfId="213" priority="149" stopIfTrue="1" operator="equal">
      <formula>"No Aceptable o Aceptable Con Control Especifico"</formula>
    </cfRule>
  </conditionalFormatting>
  <conditionalFormatting sqref="U45:U55 U59 U57">
    <cfRule type="containsText" dxfId="212" priority="148" stopIfTrue="1" operator="containsText" text="Mejorable">
      <formula>NOT(ISERROR(SEARCH("Mejorable",U45)))</formula>
    </cfRule>
  </conditionalFormatting>
  <conditionalFormatting sqref="P45:P55 P59 P57">
    <cfRule type="cellIs" priority="147" stopIfTrue="1" operator="equal">
      <formula>"10, 25, 50, 100"</formula>
    </cfRule>
  </conditionalFormatting>
  <conditionalFormatting sqref="P58">
    <cfRule type="cellIs" priority="146" stopIfTrue="1" operator="equal">
      <formula>"10, 25, 50, 100"</formula>
    </cfRule>
  </conditionalFormatting>
  <conditionalFormatting sqref="T58">
    <cfRule type="cellIs" dxfId="211" priority="142" stopIfTrue="1" operator="equal">
      <formula>"IV"</formula>
    </cfRule>
    <cfRule type="cellIs" dxfId="210" priority="143" stopIfTrue="1" operator="equal">
      <formula>"III"</formula>
    </cfRule>
    <cfRule type="cellIs" dxfId="209" priority="144" stopIfTrue="1" operator="equal">
      <formula>"II"</formula>
    </cfRule>
    <cfRule type="cellIs" dxfId="208" priority="145" stopIfTrue="1" operator="equal">
      <formula>"I"</formula>
    </cfRule>
  </conditionalFormatting>
  <conditionalFormatting sqref="U58">
    <cfRule type="cellIs" dxfId="207" priority="140" stopIfTrue="1" operator="equal">
      <formula>"No Aceptable"</formula>
    </cfRule>
    <cfRule type="cellIs" dxfId="206" priority="141" stopIfTrue="1" operator="equal">
      <formula>"Aceptable"</formula>
    </cfRule>
  </conditionalFormatting>
  <conditionalFormatting sqref="U58">
    <cfRule type="cellIs" dxfId="205" priority="139" stopIfTrue="1" operator="equal">
      <formula>"No Aceptable o Aceptable Con Control Especifico"</formula>
    </cfRule>
  </conditionalFormatting>
  <conditionalFormatting sqref="P56">
    <cfRule type="cellIs" priority="137" stopIfTrue="1" operator="equal">
      <formula>"10, 25, 50, 100"</formula>
    </cfRule>
  </conditionalFormatting>
  <conditionalFormatting sqref="T56">
    <cfRule type="cellIs" dxfId="204" priority="133" stopIfTrue="1" operator="equal">
      <formula>"IV"</formula>
    </cfRule>
    <cfRule type="cellIs" dxfId="203" priority="134" stopIfTrue="1" operator="equal">
      <formula>"III"</formula>
    </cfRule>
    <cfRule type="cellIs" dxfId="202" priority="135" stopIfTrue="1" operator="equal">
      <formula>"II"</formula>
    </cfRule>
    <cfRule type="cellIs" dxfId="201" priority="136" stopIfTrue="1" operator="equal">
      <formula>"I"</formula>
    </cfRule>
  </conditionalFormatting>
  <conditionalFormatting sqref="U56">
    <cfRule type="cellIs" dxfId="200" priority="131" stopIfTrue="1" operator="equal">
      <formula>"No Aceptable"</formula>
    </cfRule>
    <cfRule type="cellIs" dxfId="199" priority="132" stopIfTrue="1" operator="equal">
      <formula>"Aceptable"</formula>
    </cfRule>
  </conditionalFormatting>
  <conditionalFormatting sqref="U56">
    <cfRule type="cellIs" dxfId="198" priority="130" stopIfTrue="1" operator="equal">
      <formula>"No Aceptable o Aceptable Con Control Especifico"</formula>
    </cfRule>
  </conditionalFormatting>
  <conditionalFormatting sqref="U56">
    <cfRule type="containsText" dxfId="197" priority="129" stopIfTrue="1" operator="containsText" text="Mejorable">
      <formula>NOT(ISERROR(SEARCH("Mejorable",U56)))</formula>
    </cfRule>
  </conditionalFormatting>
  <conditionalFormatting sqref="P60:P66 P68:P69">
    <cfRule type="cellIs" priority="128" stopIfTrue="1" operator="equal">
      <formula>"10, 25, 50, 100"</formula>
    </cfRule>
  </conditionalFormatting>
  <conditionalFormatting sqref="T60:T66 T68:T69">
    <cfRule type="cellIs" dxfId="196" priority="124" stopIfTrue="1" operator="equal">
      <formula>"IV"</formula>
    </cfRule>
    <cfRule type="cellIs" dxfId="195" priority="125" stopIfTrue="1" operator="equal">
      <formula>"III"</formula>
    </cfRule>
    <cfRule type="cellIs" dxfId="194" priority="126" stopIfTrue="1" operator="equal">
      <formula>"II"</formula>
    </cfRule>
    <cfRule type="cellIs" dxfId="193" priority="127" stopIfTrue="1" operator="equal">
      <formula>"I"</formula>
    </cfRule>
  </conditionalFormatting>
  <conditionalFormatting sqref="U60:U66 U68:U69">
    <cfRule type="cellIs" dxfId="192" priority="122" stopIfTrue="1" operator="equal">
      <formula>"No Aceptable"</formula>
    </cfRule>
    <cfRule type="cellIs" dxfId="191" priority="123" stopIfTrue="1" operator="equal">
      <formula>"Aceptable"</formula>
    </cfRule>
  </conditionalFormatting>
  <conditionalFormatting sqref="U60:U66 U68:U69">
    <cfRule type="cellIs" dxfId="190" priority="121" stopIfTrue="1" operator="equal">
      <formula>"No Aceptable o Aceptable Con Control Especifico"</formula>
    </cfRule>
  </conditionalFormatting>
  <conditionalFormatting sqref="U60:U66 U68:U69">
    <cfRule type="containsText" dxfId="189" priority="120" stopIfTrue="1" operator="containsText" text="Mejorable">
      <formula>NOT(ISERROR(SEARCH("Mejorable",U60)))</formula>
    </cfRule>
  </conditionalFormatting>
  <conditionalFormatting sqref="U126:U129">
    <cfRule type="containsText" dxfId="188" priority="117" operator="containsText" text="No Aceptable o Aceptable con Control Especifico">
      <formula>NOT(ISERROR(SEARCH("No Aceptable o Aceptable con Control Especifico",U126)))</formula>
    </cfRule>
    <cfRule type="containsText" dxfId="187" priority="118" operator="containsText" text="No Aceptable">
      <formula>NOT(ISERROR(SEARCH("No Aceptable",U126)))</formula>
    </cfRule>
    <cfRule type="containsText" dxfId="186" priority="119" operator="containsText" text="No Aceptable o Aceptable con Control Especifico">
      <formula>NOT(ISERROR(SEARCH("No Aceptable o Aceptable con Control Especifico",U126)))</formula>
    </cfRule>
  </conditionalFormatting>
  <conditionalFormatting sqref="T126:T129">
    <cfRule type="cellIs" dxfId="185" priority="116" operator="equal">
      <formula>"II"</formula>
    </cfRule>
  </conditionalFormatting>
  <conditionalFormatting sqref="P70:P79 P81:P82">
    <cfRule type="cellIs" priority="115" stopIfTrue="1" operator="equal">
      <formula>"10, 25, 50, 100"</formula>
    </cfRule>
  </conditionalFormatting>
  <conditionalFormatting sqref="T70:T79 T81:T82">
    <cfRule type="cellIs" dxfId="184" priority="111" stopIfTrue="1" operator="equal">
      <formula>"IV"</formula>
    </cfRule>
    <cfRule type="cellIs" dxfId="183" priority="112" stopIfTrue="1" operator="equal">
      <formula>"III"</formula>
    </cfRule>
    <cfRule type="cellIs" dxfId="182" priority="113" stopIfTrue="1" operator="equal">
      <formula>"II"</formula>
    </cfRule>
    <cfRule type="cellIs" dxfId="181" priority="114" stopIfTrue="1" operator="equal">
      <formula>"I"</formula>
    </cfRule>
  </conditionalFormatting>
  <conditionalFormatting sqref="U70:U79 U81:U82">
    <cfRule type="cellIs" dxfId="180" priority="109" stopIfTrue="1" operator="equal">
      <formula>"No Aceptable"</formula>
    </cfRule>
    <cfRule type="cellIs" dxfId="179" priority="110" stopIfTrue="1" operator="equal">
      <formula>"Aceptable"</formula>
    </cfRule>
  </conditionalFormatting>
  <conditionalFormatting sqref="U70:U79 U81:U82">
    <cfRule type="cellIs" dxfId="178" priority="108" stopIfTrue="1" operator="equal">
      <formula>"No Aceptable o Aceptable Con Control Especifico"</formula>
    </cfRule>
  </conditionalFormatting>
  <conditionalFormatting sqref="U70:U79 U81:U82">
    <cfRule type="containsText" dxfId="177" priority="107" stopIfTrue="1" operator="containsText" text="Mejorable">
      <formula>NOT(ISERROR(SEARCH("Mejorable",U70)))</formula>
    </cfRule>
  </conditionalFormatting>
  <conditionalFormatting sqref="U136:U137">
    <cfRule type="containsText" dxfId="176" priority="104" operator="containsText" text="No Aceptable o Aceptable con Control Especifico">
      <formula>NOT(ISERROR(SEARCH("No Aceptable o Aceptable con Control Especifico",U136)))</formula>
    </cfRule>
    <cfRule type="containsText" dxfId="175" priority="105" operator="containsText" text="No Aceptable">
      <formula>NOT(ISERROR(SEARCH("No Aceptable",U136)))</formula>
    </cfRule>
    <cfRule type="containsText" dxfId="174" priority="106" operator="containsText" text="No Aceptable o Aceptable con Control Especifico">
      <formula>NOT(ISERROR(SEARCH("No Aceptable o Aceptable con Control Especifico",U136)))</formula>
    </cfRule>
  </conditionalFormatting>
  <conditionalFormatting sqref="T136:T137">
    <cfRule type="cellIs" dxfId="173" priority="103" operator="equal">
      <formula>"II"</formula>
    </cfRule>
  </conditionalFormatting>
  <conditionalFormatting sqref="U134:U135">
    <cfRule type="containsText" dxfId="172" priority="100" operator="containsText" text="No Aceptable o Aceptable con Control Especifico">
      <formula>NOT(ISERROR(SEARCH("No Aceptable o Aceptable con Control Especifico",U134)))</formula>
    </cfRule>
    <cfRule type="containsText" dxfId="171" priority="101" operator="containsText" text="No Aceptable">
      <formula>NOT(ISERROR(SEARCH("No Aceptable",U134)))</formula>
    </cfRule>
    <cfRule type="containsText" dxfId="170" priority="102" operator="containsText" text="No Aceptable o Aceptable con Control Especifico">
      <formula>NOT(ISERROR(SEARCH("No Aceptable o Aceptable con Control Especifico",U134)))</formula>
    </cfRule>
  </conditionalFormatting>
  <conditionalFormatting sqref="T134:T135">
    <cfRule type="cellIs" dxfId="169" priority="99" operator="equal">
      <formula>"II"</formula>
    </cfRule>
  </conditionalFormatting>
  <conditionalFormatting sqref="U132:U133">
    <cfRule type="containsText" dxfId="168" priority="96" operator="containsText" text="No Aceptable o Aceptable con Control Especifico">
      <formula>NOT(ISERROR(SEARCH("No Aceptable o Aceptable con Control Especifico",U132)))</formula>
    </cfRule>
    <cfRule type="containsText" dxfId="167" priority="97" operator="containsText" text="No Aceptable">
      <formula>NOT(ISERROR(SEARCH("No Aceptable",U132)))</formula>
    </cfRule>
    <cfRule type="containsText" dxfId="166" priority="98" operator="containsText" text="No Aceptable o Aceptable con Control Especifico">
      <formula>NOT(ISERROR(SEARCH("No Aceptable o Aceptable con Control Especifico",U132)))</formula>
    </cfRule>
  </conditionalFormatting>
  <conditionalFormatting sqref="T132:T133">
    <cfRule type="cellIs" dxfId="165" priority="95" operator="equal">
      <formula>"II"</formula>
    </cfRule>
  </conditionalFormatting>
  <conditionalFormatting sqref="T83:T93 T95:T96">
    <cfRule type="cellIs" dxfId="164" priority="91" stopIfTrue="1" operator="equal">
      <formula>"IV"</formula>
    </cfRule>
    <cfRule type="cellIs" dxfId="163" priority="92" stopIfTrue="1" operator="equal">
      <formula>"III"</formula>
    </cfRule>
    <cfRule type="cellIs" dxfId="162" priority="93" stopIfTrue="1" operator="equal">
      <formula>"II"</formula>
    </cfRule>
    <cfRule type="cellIs" dxfId="161" priority="94" stopIfTrue="1" operator="equal">
      <formula>"I"</formula>
    </cfRule>
  </conditionalFormatting>
  <conditionalFormatting sqref="U83:U93 U95:U96">
    <cfRule type="cellIs" dxfId="160" priority="89" stopIfTrue="1" operator="equal">
      <formula>"No Aceptable"</formula>
    </cfRule>
    <cfRule type="cellIs" dxfId="159" priority="90" stopIfTrue="1" operator="equal">
      <formula>"Aceptable"</formula>
    </cfRule>
  </conditionalFormatting>
  <conditionalFormatting sqref="U83:U93 U95:U96">
    <cfRule type="cellIs" dxfId="158" priority="88" stopIfTrue="1" operator="equal">
      <formula>"No Aceptable o Aceptable Con Control Especifico"</formula>
    </cfRule>
  </conditionalFormatting>
  <conditionalFormatting sqref="U83:U93 U95:U96">
    <cfRule type="containsText" dxfId="157" priority="87" stopIfTrue="1" operator="containsText" text="Mejorable">
      <formula>NOT(ISERROR(SEARCH("Mejorable",U83)))</formula>
    </cfRule>
  </conditionalFormatting>
  <conditionalFormatting sqref="P83:P93 P95:P96">
    <cfRule type="cellIs" priority="86" stopIfTrue="1" operator="equal">
      <formula>"10, 25, 50, 100"</formula>
    </cfRule>
  </conditionalFormatting>
  <conditionalFormatting sqref="U100">
    <cfRule type="containsText" dxfId="156" priority="68" stopIfTrue="1" operator="containsText" text="Mejorable">
      <formula>NOT(ISERROR(SEARCH("Mejorable",U100)))</formula>
    </cfRule>
  </conditionalFormatting>
  <conditionalFormatting sqref="P97:P99 P101:P104 P106:P107">
    <cfRule type="cellIs" priority="85" stopIfTrue="1" operator="equal">
      <formula>"10, 25, 50, 100"</formula>
    </cfRule>
  </conditionalFormatting>
  <conditionalFormatting sqref="T97:T99 T101:T104 T106:T107">
    <cfRule type="cellIs" dxfId="155" priority="81" stopIfTrue="1" operator="equal">
      <formula>"IV"</formula>
    </cfRule>
    <cfRule type="cellIs" dxfId="154" priority="82" stopIfTrue="1" operator="equal">
      <formula>"III"</formula>
    </cfRule>
    <cfRule type="cellIs" dxfId="153" priority="83" stopIfTrue="1" operator="equal">
      <formula>"II"</formula>
    </cfRule>
    <cfRule type="cellIs" dxfId="152" priority="84" stopIfTrue="1" operator="equal">
      <formula>"I"</formula>
    </cfRule>
  </conditionalFormatting>
  <conditionalFormatting sqref="U97:U99 U101:U104 U106:U107">
    <cfRule type="cellIs" dxfId="151" priority="79" stopIfTrue="1" operator="equal">
      <formula>"No Aceptable"</formula>
    </cfRule>
    <cfRule type="cellIs" dxfId="150" priority="80" stopIfTrue="1" operator="equal">
      <formula>"Aceptable"</formula>
    </cfRule>
  </conditionalFormatting>
  <conditionalFormatting sqref="U97:U99 U101:U104 U106:U107">
    <cfRule type="cellIs" dxfId="149" priority="78" stopIfTrue="1" operator="equal">
      <formula>"No Aceptable o Aceptable Con Control Especifico"</formula>
    </cfRule>
  </conditionalFormatting>
  <conditionalFormatting sqref="U97:U99 U101:U104 U106:U107">
    <cfRule type="containsText" dxfId="148" priority="77" stopIfTrue="1" operator="containsText" text="Mejorable">
      <formula>NOT(ISERROR(SEARCH("Mejorable",U97)))</formula>
    </cfRule>
  </conditionalFormatting>
  <conditionalFormatting sqref="P100">
    <cfRule type="cellIs" priority="76" stopIfTrue="1" operator="equal">
      <formula>"10, 25, 50, 100"</formula>
    </cfRule>
  </conditionalFormatting>
  <conditionalFormatting sqref="T100">
    <cfRule type="cellIs" dxfId="147" priority="72" stopIfTrue="1" operator="equal">
      <formula>"IV"</formula>
    </cfRule>
    <cfRule type="cellIs" dxfId="146" priority="73" stopIfTrue="1" operator="equal">
      <formula>"III"</formula>
    </cfRule>
    <cfRule type="cellIs" dxfId="145" priority="74" stopIfTrue="1" operator="equal">
      <formula>"II"</formula>
    </cfRule>
    <cfRule type="cellIs" dxfId="144" priority="75" stopIfTrue="1" operator="equal">
      <formula>"I"</formula>
    </cfRule>
  </conditionalFormatting>
  <conditionalFormatting sqref="U100">
    <cfRule type="cellIs" dxfId="143" priority="70" stopIfTrue="1" operator="equal">
      <formula>"No Aceptable"</formula>
    </cfRule>
    <cfRule type="cellIs" dxfId="142" priority="71" stopIfTrue="1" operator="equal">
      <formula>"Aceptable"</formula>
    </cfRule>
  </conditionalFormatting>
  <conditionalFormatting sqref="U100">
    <cfRule type="cellIs" dxfId="141" priority="69" stopIfTrue="1" operator="equal">
      <formula>"No Aceptable o Aceptable Con Control Especifico"</formula>
    </cfRule>
  </conditionalFormatting>
  <conditionalFormatting sqref="P20">
    <cfRule type="cellIs" priority="67" stopIfTrue="1" operator="equal">
      <formula>"10, 25, 50, 100"</formula>
    </cfRule>
  </conditionalFormatting>
  <conditionalFormatting sqref="T20">
    <cfRule type="cellIs" dxfId="140" priority="63" stopIfTrue="1" operator="equal">
      <formula>"IV"</formula>
    </cfRule>
    <cfRule type="cellIs" dxfId="139" priority="64" stopIfTrue="1" operator="equal">
      <formula>"III"</formula>
    </cfRule>
    <cfRule type="cellIs" dxfId="138" priority="65" stopIfTrue="1" operator="equal">
      <formula>"II"</formula>
    </cfRule>
    <cfRule type="cellIs" dxfId="137" priority="66" stopIfTrue="1" operator="equal">
      <formula>"I"</formula>
    </cfRule>
  </conditionalFormatting>
  <conditionalFormatting sqref="U20">
    <cfRule type="cellIs" dxfId="136" priority="61" stopIfTrue="1" operator="equal">
      <formula>"No Aceptable"</formula>
    </cfRule>
    <cfRule type="cellIs" dxfId="135" priority="62" stopIfTrue="1" operator="equal">
      <formula>"Aceptable"</formula>
    </cfRule>
  </conditionalFormatting>
  <conditionalFormatting sqref="U20">
    <cfRule type="cellIs" dxfId="134" priority="60" stopIfTrue="1" operator="equal">
      <formula>"No Aceptable o Aceptable Con Control Especifico"</formula>
    </cfRule>
  </conditionalFormatting>
  <conditionalFormatting sqref="U20">
    <cfRule type="containsText" dxfId="133" priority="59" stopIfTrue="1" operator="containsText" text="Mejorable">
      <formula>NOT(ISERROR(SEARCH("Mejorable",U20)))</formula>
    </cfRule>
  </conditionalFormatting>
  <conditionalFormatting sqref="P31">
    <cfRule type="cellIs" priority="58" stopIfTrue="1" operator="equal">
      <formula>"10, 25, 50, 100"</formula>
    </cfRule>
  </conditionalFormatting>
  <conditionalFormatting sqref="T31">
    <cfRule type="cellIs" dxfId="132" priority="54" stopIfTrue="1" operator="equal">
      <formula>"IV"</formula>
    </cfRule>
    <cfRule type="cellIs" dxfId="131" priority="55" stopIfTrue="1" operator="equal">
      <formula>"III"</formula>
    </cfRule>
    <cfRule type="cellIs" dxfId="130" priority="56" stopIfTrue="1" operator="equal">
      <formula>"II"</formula>
    </cfRule>
    <cfRule type="cellIs" dxfId="129" priority="57" stopIfTrue="1" operator="equal">
      <formula>"I"</formula>
    </cfRule>
  </conditionalFormatting>
  <conditionalFormatting sqref="U31">
    <cfRule type="cellIs" dxfId="128" priority="52" stopIfTrue="1" operator="equal">
      <formula>"No Aceptable"</formula>
    </cfRule>
    <cfRule type="cellIs" dxfId="127" priority="53" stopIfTrue="1" operator="equal">
      <formula>"Aceptable"</formula>
    </cfRule>
  </conditionalFormatting>
  <conditionalFormatting sqref="U31">
    <cfRule type="cellIs" dxfId="126" priority="51" stopIfTrue="1" operator="equal">
      <formula>"No Aceptable o Aceptable Con Control Especifico"</formula>
    </cfRule>
  </conditionalFormatting>
  <conditionalFormatting sqref="U31">
    <cfRule type="containsText" dxfId="125" priority="50" stopIfTrue="1" operator="containsText" text="Mejorable">
      <formula>NOT(ISERROR(SEARCH("Mejorable",U31)))</formula>
    </cfRule>
  </conditionalFormatting>
  <conditionalFormatting sqref="P42">
    <cfRule type="cellIs" priority="49" stopIfTrue="1" operator="equal">
      <formula>"10, 25, 50, 100"</formula>
    </cfRule>
  </conditionalFormatting>
  <conditionalFormatting sqref="T42">
    <cfRule type="cellIs" dxfId="124" priority="45" stopIfTrue="1" operator="equal">
      <formula>"IV"</formula>
    </cfRule>
    <cfRule type="cellIs" dxfId="123" priority="46" stopIfTrue="1" operator="equal">
      <formula>"III"</formula>
    </cfRule>
    <cfRule type="cellIs" dxfId="122" priority="47" stopIfTrue="1" operator="equal">
      <formula>"II"</formula>
    </cfRule>
    <cfRule type="cellIs" dxfId="121" priority="48" stopIfTrue="1" operator="equal">
      <formula>"I"</formula>
    </cfRule>
  </conditionalFormatting>
  <conditionalFormatting sqref="U42">
    <cfRule type="cellIs" dxfId="120" priority="43" stopIfTrue="1" operator="equal">
      <formula>"No Aceptable"</formula>
    </cfRule>
    <cfRule type="cellIs" dxfId="119" priority="44" stopIfTrue="1" operator="equal">
      <formula>"Aceptable"</formula>
    </cfRule>
  </conditionalFormatting>
  <conditionalFormatting sqref="U42">
    <cfRule type="cellIs" dxfId="118" priority="42" stopIfTrue="1" operator="equal">
      <formula>"No Aceptable o Aceptable Con Control Especifico"</formula>
    </cfRule>
  </conditionalFormatting>
  <conditionalFormatting sqref="U42">
    <cfRule type="containsText" dxfId="117" priority="41" stopIfTrue="1" operator="containsText" text="Mejorable">
      <formula>NOT(ISERROR(SEARCH("Mejorable",U42)))</formula>
    </cfRule>
  </conditionalFormatting>
  <conditionalFormatting sqref="P67">
    <cfRule type="cellIs" priority="40" stopIfTrue="1" operator="equal">
      <formula>"10, 25, 50, 100"</formula>
    </cfRule>
  </conditionalFormatting>
  <conditionalFormatting sqref="T67">
    <cfRule type="cellIs" dxfId="116" priority="36" stopIfTrue="1" operator="equal">
      <formula>"IV"</formula>
    </cfRule>
    <cfRule type="cellIs" dxfId="115" priority="37" stopIfTrue="1" operator="equal">
      <formula>"III"</formula>
    </cfRule>
    <cfRule type="cellIs" dxfId="114" priority="38" stopIfTrue="1" operator="equal">
      <formula>"II"</formula>
    </cfRule>
    <cfRule type="cellIs" dxfId="113" priority="39" stopIfTrue="1" operator="equal">
      <formula>"I"</formula>
    </cfRule>
  </conditionalFormatting>
  <conditionalFormatting sqref="U67">
    <cfRule type="cellIs" dxfId="112" priority="34" stopIfTrue="1" operator="equal">
      <formula>"No Aceptable"</formula>
    </cfRule>
    <cfRule type="cellIs" dxfId="111" priority="35" stopIfTrue="1" operator="equal">
      <formula>"Aceptable"</formula>
    </cfRule>
  </conditionalFormatting>
  <conditionalFormatting sqref="U67">
    <cfRule type="cellIs" dxfId="110" priority="33" stopIfTrue="1" operator="equal">
      <formula>"No Aceptable o Aceptable Con Control Especifico"</formula>
    </cfRule>
  </conditionalFormatting>
  <conditionalFormatting sqref="U67">
    <cfRule type="containsText" dxfId="109" priority="32" stopIfTrue="1" operator="containsText" text="Mejorable">
      <formula>NOT(ISERROR(SEARCH("Mejorable",U67)))</formula>
    </cfRule>
  </conditionalFormatting>
  <conditionalFormatting sqref="P80">
    <cfRule type="cellIs" priority="31" stopIfTrue="1" operator="equal">
      <formula>"10, 25, 50, 100"</formula>
    </cfRule>
  </conditionalFormatting>
  <conditionalFormatting sqref="T80">
    <cfRule type="cellIs" dxfId="108" priority="27" stopIfTrue="1" operator="equal">
      <formula>"IV"</formula>
    </cfRule>
    <cfRule type="cellIs" dxfId="107" priority="28" stopIfTrue="1" operator="equal">
      <formula>"III"</formula>
    </cfRule>
    <cfRule type="cellIs" dxfId="106" priority="29" stopIfTrue="1" operator="equal">
      <formula>"II"</formula>
    </cfRule>
    <cfRule type="cellIs" dxfId="105" priority="30" stopIfTrue="1" operator="equal">
      <formula>"I"</formula>
    </cfRule>
  </conditionalFormatting>
  <conditionalFormatting sqref="U80">
    <cfRule type="cellIs" dxfId="104" priority="25" stopIfTrue="1" operator="equal">
      <formula>"No Aceptable"</formula>
    </cfRule>
    <cfRule type="cellIs" dxfId="103" priority="26" stopIfTrue="1" operator="equal">
      <formula>"Aceptable"</formula>
    </cfRule>
  </conditionalFormatting>
  <conditionalFormatting sqref="U80">
    <cfRule type="cellIs" dxfId="102" priority="24" stopIfTrue="1" operator="equal">
      <formula>"No Aceptable o Aceptable Con Control Especifico"</formula>
    </cfRule>
  </conditionalFormatting>
  <conditionalFormatting sqref="U80">
    <cfRule type="containsText" dxfId="101" priority="23" stopIfTrue="1" operator="containsText" text="Mejorable">
      <formula>NOT(ISERROR(SEARCH("Mejorable",U80)))</formula>
    </cfRule>
  </conditionalFormatting>
  <conditionalFormatting sqref="T94">
    <cfRule type="cellIs" dxfId="100" priority="19" stopIfTrue="1" operator="equal">
      <formula>"IV"</formula>
    </cfRule>
    <cfRule type="cellIs" dxfId="99" priority="20" stopIfTrue="1" operator="equal">
      <formula>"III"</formula>
    </cfRule>
    <cfRule type="cellIs" dxfId="98" priority="21" stopIfTrue="1" operator="equal">
      <formula>"II"</formula>
    </cfRule>
    <cfRule type="cellIs" dxfId="97" priority="22" stopIfTrue="1" operator="equal">
      <formula>"I"</formula>
    </cfRule>
  </conditionalFormatting>
  <conditionalFormatting sqref="U94">
    <cfRule type="cellIs" dxfId="96" priority="17" stopIfTrue="1" operator="equal">
      <formula>"No Aceptable"</formula>
    </cfRule>
    <cfRule type="cellIs" dxfId="95" priority="18" stopIfTrue="1" operator="equal">
      <formula>"Aceptable"</formula>
    </cfRule>
  </conditionalFormatting>
  <conditionalFormatting sqref="U94">
    <cfRule type="cellIs" dxfId="94" priority="16" stopIfTrue="1" operator="equal">
      <formula>"No Aceptable o Aceptable Con Control Especifico"</formula>
    </cfRule>
  </conditionalFormatting>
  <conditionalFormatting sqref="U94">
    <cfRule type="containsText" dxfId="93" priority="15" stopIfTrue="1" operator="containsText" text="Mejorable">
      <formula>NOT(ISERROR(SEARCH("Mejorable",U94)))</formula>
    </cfRule>
  </conditionalFormatting>
  <conditionalFormatting sqref="P94">
    <cfRule type="cellIs" priority="14" stopIfTrue="1" operator="equal">
      <formula>"10, 25, 50, 100"</formula>
    </cfRule>
  </conditionalFormatting>
  <conditionalFormatting sqref="P105">
    <cfRule type="cellIs" priority="13" stopIfTrue="1" operator="equal">
      <formula>"10, 25, 50, 100"</formula>
    </cfRule>
  </conditionalFormatting>
  <conditionalFormatting sqref="T105">
    <cfRule type="cellIs" dxfId="92" priority="9" stopIfTrue="1" operator="equal">
      <formula>"IV"</formula>
    </cfRule>
    <cfRule type="cellIs" dxfId="91" priority="10" stopIfTrue="1" operator="equal">
      <formula>"III"</formula>
    </cfRule>
    <cfRule type="cellIs" dxfId="90" priority="11" stopIfTrue="1" operator="equal">
      <formula>"II"</formula>
    </cfRule>
    <cfRule type="cellIs" dxfId="89" priority="12" stopIfTrue="1" operator="equal">
      <formula>"I"</formula>
    </cfRule>
  </conditionalFormatting>
  <conditionalFormatting sqref="U105">
    <cfRule type="cellIs" dxfId="88" priority="7" stopIfTrue="1" operator="equal">
      <formula>"No Aceptable"</formula>
    </cfRule>
    <cfRule type="cellIs" dxfId="87" priority="8" stopIfTrue="1" operator="equal">
      <formula>"Aceptable"</formula>
    </cfRule>
  </conditionalFormatting>
  <conditionalFormatting sqref="U105">
    <cfRule type="cellIs" dxfId="86" priority="6" stopIfTrue="1" operator="equal">
      <formula>"No Aceptable o Aceptable Con Control Especifico"</formula>
    </cfRule>
  </conditionalFormatting>
  <conditionalFormatting sqref="U105">
    <cfRule type="containsText" dxfId="85" priority="5" stopIfTrue="1" operator="containsText" text="Mejorable">
      <formula>NOT(ISERROR(SEARCH("Mejorable",U105)))</formula>
    </cfRule>
  </conditionalFormatting>
  <conditionalFormatting sqref="U144:U145">
    <cfRule type="containsText" dxfId="84" priority="2" operator="containsText" text="No Aceptable o Aceptable con Control Especifico">
      <formula>NOT(ISERROR(SEARCH("No Aceptable o Aceptable con Control Especifico",U144)))</formula>
    </cfRule>
    <cfRule type="containsText" dxfId="83" priority="3" operator="containsText" text="No Aceptable">
      <formula>NOT(ISERROR(SEARCH("No Aceptable",U144)))</formula>
    </cfRule>
    <cfRule type="containsText" dxfId="82" priority="4" operator="containsText" text="No Aceptable o Aceptable con Control Especifico">
      <formula>NOT(ISERROR(SEARCH("No Aceptable o Aceptable con Control Especifico",U144)))</formula>
    </cfRule>
  </conditionalFormatting>
  <conditionalFormatting sqref="T144:T145">
    <cfRule type="cellIs" dxfId="81" priority="1" operator="equal">
      <formula>"II"</formula>
    </cfRule>
  </conditionalFormatting>
  <dataValidations count="2">
    <dataValidation type="whole" allowBlank="1" showInputMessage="1" showErrorMessage="1" prompt="1 Esporadica (EE)_x000a_2 Ocasional (EO)_x000a_3 Frecuente (EF)_x000a_4 continua (EC)" sqref="O11:O10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07">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8" stopIfTrue="1" operator="containsText" text="Mejorable" id="{98C8654A-C1D1-4A96-AF4A-FBAE3659D02D}">
            <xm:f>NOT(ISERROR(SEARCH("Mejorable",'C:\ACTUALIZACION MIP\MIP 2017\ZONA 5\[MIP DIVISIÓN SERVICIO DE ACUEDUCTO ZONA 5.xlsx]volqueta- tapadas'!#REF!)))</xm:f>
            <x14:dxf>
              <fill>
                <patternFill>
                  <bgColor rgb="FFFFFF00"/>
                </patternFill>
              </fill>
            </x14:dxf>
          </x14:cfRule>
          <xm:sqref>U58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[3]Hoja1!#REF!</xm:f>
          </x14:formula1>
          <xm:sqref>H56 H106:H107 H21:H30 H97:H104 H11:H19 H32:H33</xm:sqref>
        </x14:dataValidation>
        <x14:dataValidation type="list" allowBlank="1" showInputMessage="1" showErrorMessage="1">
          <x14:formula1>
            <xm:f>[3]Hoja2!#REF!</xm:f>
          </x14:formula1>
          <xm:sqref>E11 E23 E97 E100 E60</xm:sqref>
        </x14:dataValidation>
        <x14:dataValidation type="list" allowBlank="1" showInputMessage="1" showErrorMessage="1">
          <x14:formula1>
            <xm:f>[1]Hoja1!#REF!</xm:f>
          </x14:formula1>
          <xm:sqref>H57:H59 H34:H41 H70:H79 H81:H93 H95:H96 H43:H55</xm:sqref>
        </x14:dataValidation>
        <x14:dataValidation type="list" allowBlank="1" showInputMessage="1" showErrorMessage="1">
          <x14:formula1>
            <xm:f>[1]Hoja2!#REF!</xm:f>
          </x14:formula1>
          <xm:sqref>E83 E57 E59 E70 E34:E55</xm:sqref>
        </x14:dataValidation>
        <x14:dataValidation type="list" allowBlank="1" showInputMessage="1" showErrorMessage="1">
          <x14:formula1>
            <xm:f>[3]Hoja1!#REF!</xm:f>
          </x14:formula1>
          <xm:sqref>H68:H69 H60:H66</xm:sqref>
        </x14:dataValidation>
        <x14:dataValidation type="list" allowBlank="1" showInputMessage="1" showErrorMessage="1">
          <x14:formula1>
            <xm:f>PELIGROS!$A$2:$A$445</xm:f>
          </x14:formula1>
          <xm:sqref>H31 H42 H67 H80 H94 H105 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tabSelected="1"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6.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1" t="s">
        <v>1397</v>
      </c>
      <c r="D2" s="42"/>
      <c r="E2" s="42"/>
      <c r="F2" s="42"/>
      <c r="G2" s="43"/>
      <c r="K2" s="9"/>
      <c r="L2" s="9"/>
      <c r="M2" s="9"/>
      <c r="V2" s="9"/>
      <c r="AB2" s="10"/>
      <c r="AC2" s="6"/>
      <c r="AD2" s="6"/>
    </row>
    <row r="3" spans="1:30" s="8" customFormat="1" ht="15" customHeight="1" x14ac:dyDescent="0.2">
      <c r="A3" s="5"/>
      <c r="B3" s="6"/>
      <c r="C3" s="44" t="s">
        <v>1210</v>
      </c>
      <c r="D3" s="45"/>
      <c r="E3" s="45"/>
      <c r="F3" s="45"/>
      <c r="G3" s="46"/>
      <c r="K3" s="9"/>
      <c r="L3" s="9"/>
      <c r="M3" s="9"/>
      <c r="V3" s="9"/>
      <c r="AB3" s="10"/>
      <c r="AC3" s="6"/>
      <c r="AD3" s="6"/>
    </row>
    <row r="4" spans="1:30" s="8" customFormat="1" ht="15" customHeight="1" thickBot="1" x14ac:dyDescent="0.25">
      <c r="A4" s="5"/>
      <c r="B4" s="6"/>
      <c r="C4" s="47" t="s">
        <v>1401</v>
      </c>
      <c r="D4" s="48"/>
      <c r="E4" s="48"/>
      <c r="F4" s="48"/>
      <c r="G4" s="49"/>
      <c r="K4" s="9"/>
      <c r="L4" s="9"/>
      <c r="M4" s="9"/>
      <c r="V4" s="9"/>
      <c r="AB4" s="10"/>
      <c r="AC4" s="6"/>
      <c r="AD4" s="6"/>
    </row>
    <row r="5" spans="1:30" s="8" customFormat="1" ht="11.25" customHeight="1" x14ac:dyDescent="0.25">
      <c r="A5" s="5"/>
      <c r="B5" s="6"/>
      <c r="C5" s="11" t="s">
        <v>1196</v>
      </c>
      <c r="E5" s="142"/>
      <c r="F5" s="142"/>
      <c r="G5" s="142"/>
      <c r="H5" s="7"/>
      <c r="I5" s="7"/>
      <c r="K5" s="9"/>
      <c r="L5" s="9"/>
      <c r="M5" s="9"/>
      <c r="V5" s="9"/>
      <c r="AB5" s="10"/>
      <c r="AC5" s="6"/>
      <c r="AD5" s="6"/>
    </row>
    <row r="6" spans="1:30" s="8" customFormat="1" ht="11.25" customHeight="1" x14ac:dyDescent="0.25">
      <c r="A6" s="5"/>
      <c r="B6" s="6"/>
      <c r="C6" s="11"/>
      <c r="E6" s="50"/>
      <c r="F6" s="50"/>
      <c r="G6" s="50"/>
      <c r="H6" s="7"/>
      <c r="I6" s="7"/>
      <c r="K6" s="9"/>
      <c r="L6" s="9"/>
      <c r="M6" s="9"/>
      <c r="V6" s="9"/>
      <c r="AB6" s="10"/>
      <c r="AC6" s="6"/>
      <c r="AD6" s="6"/>
    </row>
    <row r="7" spans="1:30" s="8" customFormat="1" ht="11.25" customHeight="1" thickBot="1" x14ac:dyDescent="0.3">
      <c r="A7" s="5"/>
      <c r="B7" s="6"/>
      <c r="C7" s="11"/>
      <c r="E7" s="50"/>
      <c r="F7" s="50"/>
      <c r="G7" s="50"/>
      <c r="H7" s="7"/>
      <c r="I7" s="7"/>
      <c r="K7" s="9"/>
      <c r="L7" s="9"/>
      <c r="M7" s="9"/>
      <c r="V7" s="9"/>
      <c r="AB7" s="10"/>
      <c r="AC7" s="6"/>
      <c r="AD7" s="6"/>
    </row>
    <row r="8" spans="1:30" ht="17.25" customHeight="1" thickBot="1" x14ac:dyDescent="0.3">
      <c r="A8" s="131" t="s">
        <v>11</v>
      </c>
      <c r="B8" s="134" t="s">
        <v>12</v>
      </c>
      <c r="C8" s="143" t="s">
        <v>0</v>
      </c>
      <c r="D8" s="143"/>
      <c r="E8" s="143"/>
      <c r="F8" s="143"/>
      <c r="G8" s="148" t="s">
        <v>1</v>
      </c>
      <c r="H8" s="149"/>
      <c r="I8" s="150"/>
      <c r="J8" s="144" t="s">
        <v>2</v>
      </c>
      <c r="K8" s="141" t="s">
        <v>3</v>
      </c>
      <c r="L8" s="141"/>
      <c r="M8" s="141"/>
      <c r="N8" s="141" t="s">
        <v>4</v>
      </c>
      <c r="O8" s="141"/>
      <c r="P8" s="141"/>
      <c r="Q8" s="141"/>
      <c r="R8" s="141"/>
      <c r="S8" s="141"/>
      <c r="T8" s="141"/>
      <c r="U8" s="141" t="s">
        <v>5</v>
      </c>
      <c r="V8" s="141" t="s">
        <v>6</v>
      </c>
      <c r="W8" s="145"/>
      <c r="X8" s="140" t="s">
        <v>7</v>
      </c>
      <c r="Y8" s="140"/>
      <c r="Z8" s="140"/>
      <c r="AA8" s="140"/>
      <c r="AB8" s="140"/>
      <c r="AC8" s="140"/>
      <c r="AD8" s="140"/>
    </row>
    <row r="9" spans="1:30" ht="15.75" customHeight="1" thickBot="1" x14ac:dyDescent="0.3">
      <c r="A9" s="132"/>
      <c r="B9" s="135"/>
      <c r="C9" s="143"/>
      <c r="D9" s="143"/>
      <c r="E9" s="143"/>
      <c r="F9" s="143"/>
      <c r="G9" s="151"/>
      <c r="H9" s="152"/>
      <c r="I9" s="153"/>
      <c r="J9" s="144"/>
      <c r="K9" s="141"/>
      <c r="L9" s="141"/>
      <c r="M9" s="141"/>
      <c r="N9" s="141"/>
      <c r="O9" s="141"/>
      <c r="P9" s="141"/>
      <c r="Q9" s="141"/>
      <c r="R9" s="141"/>
      <c r="S9" s="141"/>
      <c r="T9" s="141"/>
      <c r="U9" s="145"/>
      <c r="V9" s="145"/>
      <c r="W9" s="145"/>
      <c r="X9" s="140"/>
      <c r="Y9" s="140"/>
      <c r="Z9" s="140"/>
      <c r="AA9" s="140"/>
      <c r="AB9" s="140"/>
      <c r="AC9" s="140"/>
      <c r="AD9" s="140"/>
    </row>
    <row r="10" spans="1:30" ht="39" thickBot="1" x14ac:dyDescent="0.3">
      <c r="A10" s="133"/>
      <c r="B10" s="136"/>
      <c r="C10" s="51" t="s">
        <v>13</v>
      </c>
      <c r="D10" s="51" t="s">
        <v>14</v>
      </c>
      <c r="E10" s="51" t="s">
        <v>1077</v>
      </c>
      <c r="F10" s="51" t="s">
        <v>15</v>
      </c>
      <c r="G10" s="51" t="s">
        <v>16</v>
      </c>
      <c r="H10" s="146" t="s">
        <v>17</v>
      </c>
      <c r="I10" s="147"/>
      <c r="J10" s="144"/>
      <c r="K10" s="51" t="s">
        <v>18</v>
      </c>
      <c r="L10" s="51" t="s">
        <v>19</v>
      </c>
      <c r="M10" s="51" t="s">
        <v>20</v>
      </c>
      <c r="N10" s="51" t="s">
        <v>21</v>
      </c>
      <c r="O10" s="51" t="s">
        <v>22</v>
      </c>
      <c r="P10" s="51" t="s">
        <v>37</v>
      </c>
      <c r="Q10" s="51" t="s">
        <v>36</v>
      </c>
      <c r="R10" s="51" t="s">
        <v>23</v>
      </c>
      <c r="S10" s="51" t="s">
        <v>38</v>
      </c>
      <c r="T10" s="51" t="s">
        <v>24</v>
      </c>
      <c r="U10" s="51" t="s">
        <v>25</v>
      </c>
      <c r="V10" s="51" t="s">
        <v>39</v>
      </c>
      <c r="W10" s="51" t="s">
        <v>26</v>
      </c>
      <c r="X10" s="51" t="s">
        <v>8</v>
      </c>
      <c r="Y10" s="51" t="s">
        <v>9</v>
      </c>
      <c r="Z10" s="51" t="s">
        <v>10</v>
      </c>
      <c r="AA10" s="51" t="s">
        <v>31</v>
      </c>
      <c r="AB10" s="51" t="s">
        <v>27</v>
      </c>
      <c r="AC10" s="51" t="s">
        <v>28</v>
      </c>
      <c r="AD10" s="51" t="s">
        <v>29</v>
      </c>
    </row>
    <row r="11" spans="1:30" ht="51" customHeight="1" x14ac:dyDescent="0.25">
      <c r="A11" s="85" t="s">
        <v>1402</v>
      </c>
      <c r="B11" s="85" t="s">
        <v>1398</v>
      </c>
      <c r="C11" s="93" t="str">
        <f>VLOOKUP(E11,[1]Hoja2!A$2:C$82,2,0)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11" s="96" t="str">
        <f>VLOOKUP(E11,[1]Hoja2!A$2:C$82,3,0)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11" s="99" t="s">
        <v>1037</v>
      </c>
      <c r="F11" s="99" t="s">
        <v>1214</v>
      </c>
      <c r="G11" s="84" t="str">
        <f>VLOOKUP(H11,[1]Hoja1!A$1:G$445,2,0)</f>
        <v>Bacteria</v>
      </c>
      <c r="H11" s="53" t="s">
        <v>108</v>
      </c>
      <c r="I11" s="53" t="s">
        <v>1370</v>
      </c>
      <c r="J11" s="84" t="str">
        <f>VLOOKUP(H11,[1]Hoja1!A$2:G$445,3,0)</f>
        <v>Infecciones producidas por Bacterianas</v>
      </c>
      <c r="K11" s="83"/>
      <c r="L11" s="84" t="str">
        <f>VLOOKUP(H11,[1]Hoja1!A$2:G$445,4,0)</f>
        <v>Inspecciones planeadas e inspecciones no planeadas, procedimientos de programas de seguridad y salud en el trabajo</v>
      </c>
      <c r="M11" s="84" t="str">
        <f>VLOOKUP(H11,[1]Hoja1!A$2:G$445,5,0)</f>
        <v>Programa de vacunación, bota pantalon, overol, guantes, tapabocas, mascarillas con filtos</v>
      </c>
      <c r="N11" s="83">
        <v>2</v>
      </c>
      <c r="O11" s="55">
        <v>3</v>
      </c>
      <c r="P11" s="55">
        <v>10</v>
      </c>
      <c r="Q11" s="55">
        <f>N11*O11</f>
        <v>6</v>
      </c>
      <c r="R11" s="55">
        <f>P11*Q11</f>
        <v>60</v>
      </c>
      <c r="S11" s="56" t="str">
        <f>IF(Q11=40,"MA-40",IF(Q11=30,"MA-30",IF(Q11=20,"A-20",IF(Q11=10,"A-10",IF(Q11=24,"MA-24",IF(Q11=18,"A-18",IF(Q11=12,"A-12",IF(Q11=6,"M-6",IF(Q11=8,"M-8",IF(Q11=6,"M-6",IF(Q11=4,"B-4",IF(Q11=2,"B-2",))))))))))))</f>
        <v>M-6</v>
      </c>
      <c r="T11" s="57" t="str">
        <f t="shared" ref="T11:T64" si="0">IF(R11&lt;=20,"IV",IF(R11&lt;=120,"III",IF(R11&lt;=500,"II",IF(R11&lt;=4000,"I"))))</f>
        <v>III</v>
      </c>
      <c r="U11" s="58" t="str">
        <f>IF(T11=0,"",IF(T11="IV","Aceptable",IF(T11="III","Mejorable",IF(T11="II","No Aceptable o Aceptable Con Control Especifico",IF(T11="I","No Aceptable","")))))</f>
        <v>Mejorable</v>
      </c>
      <c r="V11" s="116">
        <v>2</v>
      </c>
      <c r="W11" s="84" t="str">
        <f>VLOOKUP(H11,[1]Hoja1!A$2:G$445,6,0)</f>
        <v xml:space="preserve">Enfermedades Infectocontagiosas
</v>
      </c>
      <c r="X11" s="83"/>
      <c r="Y11" s="83"/>
      <c r="Z11" s="83"/>
      <c r="AA11" s="84"/>
      <c r="AB11" s="84" t="str">
        <f>VLOOKUP(H11,[1]Hoja1!A$2:G$445,7,0)</f>
        <v xml:space="preserve">Riesgo Biológico, Autocuidado y/o Uso y manejo adecuado de E.P.P.
</v>
      </c>
      <c r="AC11" s="116" t="s">
        <v>1252</v>
      </c>
      <c r="AD11" s="93" t="s">
        <v>1201</v>
      </c>
    </row>
    <row r="12" spans="1:30" ht="51" x14ac:dyDescent="0.25">
      <c r="A12" s="86"/>
      <c r="B12" s="86"/>
      <c r="C12" s="94"/>
      <c r="D12" s="97"/>
      <c r="E12" s="100"/>
      <c r="F12" s="100"/>
      <c r="G12" s="84" t="str">
        <f>VLOOKUP(H12,[1]Hoja1!A$1:G$445,2,0)</f>
        <v>Hongos</v>
      </c>
      <c r="H12" s="53" t="s">
        <v>117</v>
      </c>
      <c r="I12" s="53" t="s">
        <v>1370</v>
      </c>
      <c r="J12" s="84" t="str">
        <f>VLOOKUP(H12,[1]Hoja1!A$2:G$445,3,0)</f>
        <v>Micosis</v>
      </c>
      <c r="K12" s="61"/>
      <c r="L12" s="84" t="str">
        <f>VLOOKUP(H12,[1]Hoja1!A$2:G$445,4,0)</f>
        <v>Inspecciones planeadas e inspecciones no planeadas, procedimientos de programas de seguridad y salud en el trabajo</v>
      </c>
      <c r="M12" s="84" t="str">
        <f>VLOOKUP(H12,[1]Hoja1!A$2:G$445,5,0)</f>
        <v>Programa de vacunación, éxamenes periódicos</v>
      </c>
      <c r="N12" s="61">
        <v>2</v>
      </c>
      <c r="O12" s="62">
        <v>3</v>
      </c>
      <c r="P12" s="62">
        <v>10</v>
      </c>
      <c r="Q12" s="55">
        <f t="shared" ref="Q12:Q64" si="1">N12*O12</f>
        <v>6</v>
      </c>
      <c r="R12" s="55">
        <f t="shared" ref="R12:R64" si="2">P12*Q12</f>
        <v>60</v>
      </c>
      <c r="S12" s="63" t="str">
        <f t="shared" ref="S12:S64" si="3">IF(Q12=40,"MA-40",IF(Q12=30,"MA-30",IF(Q12=20,"A-20",IF(Q12=10,"A-10",IF(Q12=24,"MA-24",IF(Q12=18,"A-18",IF(Q12=12,"A-12",IF(Q12=6,"M-6",IF(Q12=8,"M-8",IF(Q12=6,"M-6",IF(Q12=4,"B-4",IF(Q12=2,"B-2",))))))))))))</f>
        <v>M-6</v>
      </c>
      <c r="T12" s="64" t="str">
        <f t="shared" si="0"/>
        <v>III</v>
      </c>
      <c r="U12" s="65" t="str">
        <f t="shared" ref="U12:U64" si="4">IF(T12=0,"",IF(T12="IV","Aceptable",IF(T12="III","Mejorable",IF(T12="II","No Aceptable o Aceptable Con Control Especifico",IF(T12="I","No Aceptable","")))))</f>
        <v>Mejorable</v>
      </c>
      <c r="V12" s="103"/>
      <c r="W12" s="84" t="str">
        <f>VLOOKUP(H12,[1]Hoja1!A$2:G$445,6,0)</f>
        <v>Micosis</v>
      </c>
      <c r="X12" s="61"/>
      <c r="Y12" s="61"/>
      <c r="Z12" s="61"/>
      <c r="AA12" s="68"/>
      <c r="AB12" s="84" t="str">
        <f>VLOOKUP(H12,[1]Hoja1!A$2:G$445,7,0)</f>
        <v xml:space="preserve">Riesgo Biológico, Autocuidado y/o Uso y manejo adecuado de E.P.P.
</v>
      </c>
      <c r="AC12" s="103"/>
      <c r="AD12" s="94"/>
    </row>
    <row r="13" spans="1:30" ht="51" x14ac:dyDescent="0.25">
      <c r="A13" s="86"/>
      <c r="B13" s="86"/>
      <c r="C13" s="94"/>
      <c r="D13" s="97"/>
      <c r="E13" s="100"/>
      <c r="F13" s="100"/>
      <c r="G13" s="84" t="str">
        <f>VLOOKUP(H13,[1]Hoja1!A$1:G$445,2,0)</f>
        <v>Virus</v>
      </c>
      <c r="H13" s="53" t="s">
        <v>120</v>
      </c>
      <c r="I13" s="53" t="s">
        <v>1370</v>
      </c>
      <c r="J13" s="84" t="str">
        <f>VLOOKUP(H13,[1]Hoja1!A$2:G$445,3,0)</f>
        <v>Infecciones Virales</v>
      </c>
      <c r="K13" s="61"/>
      <c r="L13" s="84" t="str">
        <f>VLOOKUP(H13,[1]Hoja1!A$2:G$445,4,0)</f>
        <v>Inspecciones planeadas e inspecciones no planeadas, procedimientos de programas de seguridad y salud en el trabajo</v>
      </c>
      <c r="M13" s="84" t="str">
        <f>VLOOKUP(H13,[1]Hoja1!A$2:G$445,5,0)</f>
        <v>Programa de vacunación, bota pantalon, overol, guantes, tapabocas, mascarillas con filtos</v>
      </c>
      <c r="N13" s="61">
        <v>2</v>
      </c>
      <c r="O13" s="62">
        <v>3</v>
      </c>
      <c r="P13" s="62">
        <v>10</v>
      </c>
      <c r="Q13" s="55">
        <f t="shared" si="1"/>
        <v>6</v>
      </c>
      <c r="R13" s="55">
        <f t="shared" si="2"/>
        <v>60</v>
      </c>
      <c r="S13" s="63" t="str">
        <f t="shared" si="3"/>
        <v>M-6</v>
      </c>
      <c r="T13" s="64" t="str">
        <f t="shared" si="0"/>
        <v>III</v>
      </c>
      <c r="U13" s="65" t="str">
        <f t="shared" si="4"/>
        <v>Mejorable</v>
      </c>
      <c r="V13" s="103"/>
      <c r="W13" s="84" t="str">
        <f>VLOOKUP(H13,[1]Hoja1!A$2:G$445,6,0)</f>
        <v xml:space="preserve">Enfermedades Infectocontagiosas
</v>
      </c>
      <c r="X13" s="61"/>
      <c r="Y13" s="61"/>
      <c r="Z13" s="61"/>
      <c r="AA13" s="68"/>
      <c r="AB13" s="84" t="str">
        <f>VLOOKUP(H13,[1]Hoja1!A$2:G$445,7,0)</f>
        <v xml:space="preserve">Riesgo Biológico, Autocuidado y/o Uso y manejo adecuado de E.P.P.
</v>
      </c>
      <c r="AC13" s="104"/>
      <c r="AD13" s="94"/>
    </row>
    <row r="14" spans="1:30" ht="51" x14ac:dyDescent="0.25">
      <c r="A14" s="86"/>
      <c r="B14" s="86"/>
      <c r="C14" s="94"/>
      <c r="D14" s="97"/>
      <c r="E14" s="100"/>
      <c r="F14" s="100"/>
      <c r="G14" s="84" t="str">
        <f>VLOOKUP(H14,[1]Hoja1!A$1:G$445,2,0)</f>
        <v>INFRAROJA, ULTRAVIOLETA, VISIBLE, RADIOFRECUENCIA, MICROONDAS, LASER</v>
      </c>
      <c r="H14" s="53" t="s">
        <v>67</v>
      </c>
      <c r="I14" s="53" t="s">
        <v>1371</v>
      </c>
      <c r="J14" s="84" t="str">
        <f>VLOOKUP(H14,[1]Hoja1!A$2:G$445,3,0)</f>
        <v>CÁNCER, LESIONES DÉRMICAS Y OCULARES</v>
      </c>
      <c r="K14" s="61"/>
      <c r="L14" s="84" t="str">
        <f>VLOOKUP(H14,[1]Hoja1!A$2:G$445,4,0)</f>
        <v>Inspecciones planeadas e inspecciones no planeadas, procedimientos de programas de seguridad y salud en el trabajo</v>
      </c>
      <c r="M14" s="84" t="str">
        <f>VLOOKUP(H14,[1]Hoja1!A$2:G$445,5,0)</f>
        <v>PROGRAMA BLOQUEADOR SOLAR</v>
      </c>
      <c r="N14" s="61">
        <v>2</v>
      </c>
      <c r="O14" s="62">
        <v>3</v>
      </c>
      <c r="P14" s="62">
        <v>10</v>
      </c>
      <c r="Q14" s="55">
        <f t="shared" si="1"/>
        <v>6</v>
      </c>
      <c r="R14" s="55">
        <f t="shared" si="2"/>
        <v>60</v>
      </c>
      <c r="S14" s="63" t="str">
        <f t="shared" si="3"/>
        <v>M-6</v>
      </c>
      <c r="T14" s="64" t="str">
        <f t="shared" si="0"/>
        <v>III</v>
      </c>
      <c r="U14" s="65" t="str">
        <f t="shared" si="4"/>
        <v>Mejorable</v>
      </c>
      <c r="V14" s="103"/>
      <c r="W14" s="84" t="str">
        <f>VLOOKUP(H14,[1]Hoja1!A$2:G$445,6,0)</f>
        <v>CÁNCER</v>
      </c>
      <c r="X14" s="61"/>
      <c r="Y14" s="61"/>
      <c r="Z14" s="61"/>
      <c r="AA14" s="68"/>
      <c r="AB14" s="84" t="str">
        <f>VLOOKUP(H14,[1]Hoja1!A$2:G$445,7,0)</f>
        <v>N/A</v>
      </c>
      <c r="AC14" s="61" t="s">
        <v>1202</v>
      </c>
      <c r="AD14" s="94"/>
    </row>
    <row r="15" spans="1:30" ht="51" x14ac:dyDescent="0.25">
      <c r="A15" s="86"/>
      <c r="B15" s="86"/>
      <c r="C15" s="94"/>
      <c r="D15" s="97"/>
      <c r="E15" s="100"/>
      <c r="F15" s="100"/>
      <c r="G15" s="84" t="str">
        <f>VLOOKUP(H15,[1]Hoja1!A$1:G$445,2,0)</f>
        <v>GASES Y VAPORES</v>
      </c>
      <c r="H15" s="53" t="s">
        <v>250</v>
      </c>
      <c r="I15" s="53" t="s">
        <v>1381</v>
      </c>
      <c r="J15" s="84" t="str">
        <f>VLOOKUP(H15,[1]Hoja1!A$2:G$445,3,0)</f>
        <v xml:space="preserve"> LESIONES EN LA PIEL, IRRITACIÓN EN VÍAS  RESPIRATORIAS, MUERTE</v>
      </c>
      <c r="K15" s="61"/>
      <c r="L15" s="84" t="str">
        <f>VLOOKUP(H15,[1]Hoja1!A$2:G$445,4,0)</f>
        <v>Inspecciones planeadas e inspecciones no planeadas, procedimientos de programas de seguridad y salud en el trabajo</v>
      </c>
      <c r="M15" s="84" t="str">
        <f>VLOOKUP(H15,[1]Hoja1!A$2:G$445,5,0)</f>
        <v>EPP TAPABOCAS, CARETAS CON FILTROS</v>
      </c>
      <c r="N15" s="61">
        <v>2</v>
      </c>
      <c r="O15" s="62">
        <v>3</v>
      </c>
      <c r="P15" s="62">
        <v>25</v>
      </c>
      <c r="Q15" s="55">
        <f t="shared" si="1"/>
        <v>6</v>
      </c>
      <c r="R15" s="55">
        <f t="shared" si="2"/>
        <v>150</v>
      </c>
      <c r="S15" s="63" t="str">
        <f t="shared" si="3"/>
        <v>M-6</v>
      </c>
      <c r="T15" s="64" t="str">
        <f t="shared" si="0"/>
        <v>II</v>
      </c>
      <c r="U15" s="65" t="str">
        <f t="shared" si="4"/>
        <v>No Aceptable o Aceptable Con Control Especifico</v>
      </c>
      <c r="V15" s="103"/>
      <c r="W15" s="84" t="str">
        <f>VLOOKUP(H15,[1]Hoja1!A$2:G$445,6,0)</f>
        <v xml:space="preserve"> MUERTE</v>
      </c>
      <c r="X15" s="61"/>
      <c r="Y15" s="61"/>
      <c r="Z15" s="61"/>
      <c r="AA15" s="68"/>
      <c r="AB15" s="84" t="str">
        <f>VLOOKUP(H15,[1]Hoja1!A$2:G$445,7,0)</f>
        <v>USO Y MANEJO ADECUADO DE E.P.P.</v>
      </c>
      <c r="AC15" s="61"/>
      <c r="AD15" s="94"/>
    </row>
    <row r="16" spans="1:30" ht="39" customHeight="1" x14ac:dyDescent="0.25">
      <c r="A16" s="86"/>
      <c r="B16" s="86"/>
      <c r="C16" s="94"/>
      <c r="D16" s="97"/>
      <c r="E16" s="100"/>
      <c r="F16" s="100"/>
      <c r="G16" s="84" t="str">
        <f>VLOOKUP(H16,[1]Hoja1!A$1:G$445,2,0)</f>
        <v>CONCENTRACIÓN EN ACTIVIDADES DE ALTO DESEMPEÑO MENTAL</v>
      </c>
      <c r="H16" s="53" t="s">
        <v>72</v>
      </c>
      <c r="I16" s="53" t="s">
        <v>1372</v>
      </c>
      <c r="J16" s="84" t="str">
        <f>VLOOKUP(H16,[1]Hoja1!A$2:G$445,3,0)</f>
        <v>ESTRÉS, CEFALEA, IRRITABILIDAD</v>
      </c>
      <c r="K16" s="61"/>
      <c r="L16" s="84" t="str">
        <f>VLOOKUP(H16,[1]Hoja1!A$2:G$445,4,0)</f>
        <v>N/A</v>
      </c>
      <c r="M16" s="84" t="str">
        <f>VLOOKUP(H16,[1]Hoja1!A$2:G$445,5,0)</f>
        <v>PVE PSICOSOCIAL</v>
      </c>
      <c r="N16" s="61">
        <v>2</v>
      </c>
      <c r="O16" s="62">
        <v>2</v>
      </c>
      <c r="P16" s="62">
        <v>10</v>
      </c>
      <c r="Q16" s="55">
        <f t="shared" si="1"/>
        <v>4</v>
      </c>
      <c r="R16" s="55">
        <f t="shared" si="2"/>
        <v>40</v>
      </c>
      <c r="S16" s="63" t="str">
        <f t="shared" si="3"/>
        <v>B-4</v>
      </c>
      <c r="T16" s="64" t="str">
        <f t="shared" si="0"/>
        <v>III</v>
      </c>
      <c r="U16" s="65" t="str">
        <f t="shared" si="4"/>
        <v>Mejorable</v>
      </c>
      <c r="V16" s="103"/>
      <c r="W16" s="84" t="str">
        <f>VLOOKUP(H16,[1]Hoja1!A$2:G$445,6,0)</f>
        <v>ESTRÉS</v>
      </c>
      <c r="X16" s="61"/>
      <c r="Y16" s="61"/>
      <c r="Z16" s="61"/>
      <c r="AA16" s="68"/>
      <c r="AB16" s="84" t="str">
        <f>VLOOKUP(H16,[1]Hoja1!A$2:G$445,7,0)</f>
        <v>N/A</v>
      </c>
      <c r="AC16" s="102" t="s">
        <v>1203</v>
      </c>
      <c r="AD16" s="94"/>
    </row>
    <row r="17" spans="1:30" ht="39" customHeight="1" x14ac:dyDescent="0.25">
      <c r="A17" s="86"/>
      <c r="B17" s="86"/>
      <c r="C17" s="94"/>
      <c r="D17" s="97"/>
      <c r="E17" s="100"/>
      <c r="F17" s="100"/>
      <c r="G17" s="84" t="str">
        <f>VLOOKUP(H17,[1]Hoja1!A$1:G$445,2,0)</f>
        <v>NATURALEZA DE LA TAREA</v>
      </c>
      <c r="H17" s="53" t="s">
        <v>76</v>
      </c>
      <c r="I17" s="53" t="s">
        <v>1394</v>
      </c>
      <c r="J17" s="84" t="str">
        <f>VLOOKUP(H17,[1]Hoja1!A$2:G$445,3,0)</f>
        <v>ESTRÉS,  TRANSTORNOS DEL SUEÑO</v>
      </c>
      <c r="K17" s="61"/>
      <c r="L17" s="84" t="str">
        <f>VLOOKUP(H17,[1]Hoja1!A$2:G$445,4,0)</f>
        <v>N/A</v>
      </c>
      <c r="M17" s="84" t="str">
        <f>VLOOKUP(H17,[1]Hoja1!A$2:G$445,5,0)</f>
        <v>PVE PSICOSOCIAL</v>
      </c>
      <c r="N17" s="61">
        <v>2</v>
      </c>
      <c r="O17" s="62">
        <v>2</v>
      </c>
      <c r="P17" s="62">
        <v>10</v>
      </c>
      <c r="Q17" s="55">
        <f t="shared" si="1"/>
        <v>4</v>
      </c>
      <c r="R17" s="55">
        <f t="shared" si="2"/>
        <v>40</v>
      </c>
      <c r="S17" s="63" t="str">
        <f t="shared" si="3"/>
        <v>B-4</v>
      </c>
      <c r="T17" s="64" t="str">
        <f t="shared" si="0"/>
        <v>III</v>
      </c>
      <c r="U17" s="65" t="str">
        <f t="shared" si="4"/>
        <v>Mejorable</v>
      </c>
      <c r="V17" s="103"/>
      <c r="W17" s="84" t="str">
        <f>VLOOKUP(H17,[1]Hoja1!A$2:G$445,6,0)</f>
        <v>ESTRÉS</v>
      </c>
      <c r="X17" s="61"/>
      <c r="Y17" s="61"/>
      <c r="Z17" s="61"/>
      <c r="AA17" s="68"/>
      <c r="AB17" s="84" t="str">
        <f>VLOOKUP(H17,[1]Hoja1!A$2:G$445,7,0)</f>
        <v>N/A</v>
      </c>
      <c r="AC17" s="104"/>
      <c r="AD17" s="94"/>
    </row>
    <row r="18" spans="1:30" ht="89.25" x14ac:dyDescent="0.25">
      <c r="A18" s="86"/>
      <c r="B18" s="86"/>
      <c r="C18" s="94"/>
      <c r="D18" s="97"/>
      <c r="E18" s="100"/>
      <c r="F18" s="100"/>
      <c r="G18" s="84" t="str">
        <f>VLOOKUP(H18,[1]Hoja1!A$1:G$445,2,0)</f>
        <v>Forzadas, Prolongadas</v>
      </c>
      <c r="H18" s="53" t="s">
        <v>40</v>
      </c>
      <c r="I18" s="53" t="s">
        <v>1373</v>
      </c>
      <c r="J18" s="84" t="str">
        <f>VLOOKUP(H18,[1]Hoja1!A$2:G$445,3,0)</f>
        <v xml:space="preserve">Lesiones osteomusculares, lesiones osteoarticulares
</v>
      </c>
      <c r="K18" s="61"/>
      <c r="L18" s="84" t="str">
        <f>VLOOKUP(H18,[1]Hoja1!A$2:G$445,4,0)</f>
        <v>Inspecciones planeadas e inspecciones no planeadas, procedimientos de programas de seguridad y salud en el trabajo</v>
      </c>
      <c r="M18" s="84" t="str">
        <f>VLOOKUP(H18,[1]Hoja1!A$2:G$445,5,0)</f>
        <v>PVE Biomecánico, programa pausas activas, exámenes periódicos, recomendaciones, control de posturas</v>
      </c>
      <c r="N18" s="61">
        <v>2</v>
      </c>
      <c r="O18" s="62">
        <v>3</v>
      </c>
      <c r="P18" s="62">
        <v>25</v>
      </c>
      <c r="Q18" s="55">
        <f t="shared" si="1"/>
        <v>6</v>
      </c>
      <c r="R18" s="55">
        <f t="shared" si="2"/>
        <v>150</v>
      </c>
      <c r="S18" s="63" t="str">
        <f t="shared" si="3"/>
        <v>M-6</v>
      </c>
      <c r="T18" s="64" t="str">
        <f t="shared" si="0"/>
        <v>II</v>
      </c>
      <c r="U18" s="65" t="str">
        <f t="shared" si="4"/>
        <v>No Aceptable o Aceptable Con Control Especifico</v>
      </c>
      <c r="V18" s="103"/>
      <c r="W18" s="84" t="str">
        <f>VLOOKUP(H18,[1]Hoja1!A$2:G$445,6,0)</f>
        <v>Enfermedades Osteomusculares</v>
      </c>
      <c r="X18" s="61"/>
      <c r="Y18" s="61"/>
      <c r="Z18" s="61"/>
      <c r="AA18" s="68"/>
      <c r="AB18" s="84" t="str">
        <f>VLOOKUP(H18,[1]Hoja1!A$2:G$445,7,0)</f>
        <v>Prevención en lesiones osteomusculares, líderes de pausas activas</v>
      </c>
      <c r="AC18" s="61" t="s">
        <v>1225</v>
      </c>
      <c r="AD18" s="94"/>
    </row>
    <row r="19" spans="1:30" ht="38.25" x14ac:dyDescent="0.25">
      <c r="A19" s="86"/>
      <c r="B19" s="86"/>
      <c r="C19" s="94"/>
      <c r="D19" s="97"/>
      <c r="E19" s="100"/>
      <c r="F19" s="100"/>
      <c r="G19" s="84" t="str">
        <f>VLOOKUP(H19,[1]Hoja1!A$1:G$445,2,0)</f>
        <v>Movimientos repetitivos, Miembros Superiores</v>
      </c>
      <c r="H19" s="53" t="s">
        <v>47</v>
      </c>
      <c r="I19" s="53" t="s">
        <v>1373</v>
      </c>
      <c r="J19" s="84" t="str">
        <f>VLOOKUP(H19,[1]Hoja1!A$2:G$445,3,0)</f>
        <v>Lesiones Musculoesqueléticas</v>
      </c>
      <c r="K19" s="61"/>
      <c r="L19" s="84" t="str">
        <f>VLOOKUP(H19,[1]Hoja1!A$2:G$445,4,0)</f>
        <v>N/A</v>
      </c>
      <c r="M19" s="84" t="str">
        <f>VLOOKUP(H19,[1]Hoja1!A$2:G$445,5,0)</f>
        <v>PVE BIomécanico, programa pausas activas, examenes periódicos, recomendaicones, control de posturas</v>
      </c>
      <c r="N19" s="61">
        <v>2</v>
      </c>
      <c r="O19" s="62">
        <v>2</v>
      </c>
      <c r="P19" s="62">
        <v>25</v>
      </c>
      <c r="Q19" s="55">
        <f t="shared" si="1"/>
        <v>4</v>
      </c>
      <c r="R19" s="55">
        <f t="shared" si="2"/>
        <v>100</v>
      </c>
      <c r="S19" s="63" t="str">
        <f t="shared" si="3"/>
        <v>B-4</v>
      </c>
      <c r="T19" s="64" t="str">
        <f t="shared" si="0"/>
        <v>III</v>
      </c>
      <c r="U19" s="65" t="str">
        <f t="shared" si="4"/>
        <v>Mejorable</v>
      </c>
      <c r="V19" s="103"/>
      <c r="W19" s="84" t="str">
        <f>VLOOKUP(H19,[1]Hoja1!A$2:G$445,6,0)</f>
        <v>Enfermedades musculoesqueleticas</v>
      </c>
      <c r="X19" s="61"/>
      <c r="Y19" s="61"/>
      <c r="Z19" s="61"/>
      <c r="AA19" s="68"/>
      <c r="AB19" s="84" t="str">
        <f>VLOOKUP(H19,[1]Hoja1!A$2:G$445,7,0)</f>
        <v>Prevención en lesiones osteomusculares, líderes de pausas activas</v>
      </c>
      <c r="AC19" s="61" t="s">
        <v>1233</v>
      </c>
      <c r="AD19" s="94"/>
    </row>
    <row r="20" spans="1:30" ht="51" x14ac:dyDescent="0.25">
      <c r="A20" s="86"/>
      <c r="B20" s="86"/>
      <c r="C20" s="94"/>
      <c r="D20" s="97"/>
      <c r="E20" s="100"/>
      <c r="F20" s="100"/>
      <c r="G20" s="84" t="str">
        <f>VLOOKUP(H20,[1]Hoja1!A$1:G$445,2,0)</f>
        <v>Atropellamiento, Envestir</v>
      </c>
      <c r="H20" s="53" t="s">
        <v>1187</v>
      </c>
      <c r="I20" s="53" t="s">
        <v>1374</v>
      </c>
      <c r="J20" s="84" t="str">
        <f>VLOOKUP(H20,[1]Hoja1!A$2:G$445,3,0)</f>
        <v>Lesiones, pérdidas materiales, muerte</v>
      </c>
      <c r="K20" s="61"/>
      <c r="L20" s="84" t="str">
        <f>VLOOKUP(H20,[1]Hoja1!A$2:G$445,4,0)</f>
        <v>Inspecciones planeadas e inspecciones no planeadas, procedimientos de programas de seguridad y salud en el trabajo</v>
      </c>
      <c r="M20" s="84" t="str">
        <f>VLOOKUP(H20,[1]Hoja1!A$2:G$445,5,0)</f>
        <v>Programa de seguridad vial, señalización</v>
      </c>
      <c r="N20" s="61">
        <v>2</v>
      </c>
      <c r="O20" s="62">
        <v>3</v>
      </c>
      <c r="P20" s="62">
        <v>60</v>
      </c>
      <c r="Q20" s="55">
        <f t="shared" si="1"/>
        <v>6</v>
      </c>
      <c r="R20" s="55">
        <f t="shared" si="2"/>
        <v>360</v>
      </c>
      <c r="S20" s="63" t="str">
        <f t="shared" si="3"/>
        <v>M-6</v>
      </c>
      <c r="T20" s="64" t="str">
        <f t="shared" si="0"/>
        <v>II</v>
      </c>
      <c r="U20" s="65" t="str">
        <f t="shared" si="4"/>
        <v>No Aceptable o Aceptable Con Control Especifico</v>
      </c>
      <c r="V20" s="103"/>
      <c r="W20" s="84" t="str">
        <f>VLOOKUP(H20,[1]Hoja1!A$2:G$445,6,0)</f>
        <v>Muerte</v>
      </c>
      <c r="X20" s="61"/>
      <c r="Y20" s="61"/>
      <c r="Z20" s="61"/>
      <c r="AA20" s="68"/>
      <c r="AB20" s="84" t="str">
        <f>VLOOKUP(H20,[1]Hoja1!A$2:G$445,7,0)</f>
        <v>Seguridad vial y manejo defensivo, aseguramiento de áreas de trabajo</v>
      </c>
      <c r="AC20" s="61" t="s">
        <v>1205</v>
      </c>
      <c r="AD20" s="94"/>
    </row>
    <row r="21" spans="1:30" ht="63.75" x14ac:dyDescent="0.25">
      <c r="A21" s="86"/>
      <c r="B21" s="86"/>
      <c r="C21" s="94"/>
      <c r="D21" s="97"/>
      <c r="E21" s="100"/>
      <c r="F21" s="100"/>
      <c r="G21" s="84" t="str">
        <f>VLOOKUP(H21,[1]Hoja1!A$1:G$445,2,0)</f>
        <v>Herramientas Manuales</v>
      </c>
      <c r="H21" s="53" t="s">
        <v>606</v>
      </c>
      <c r="I21" s="53" t="s">
        <v>1374</v>
      </c>
      <c r="J21" s="84" t="str">
        <f>VLOOKUP(H21,[1]Hoja1!A$2:G$445,3,0)</f>
        <v>Quemaduras, contusiones y lesiones</v>
      </c>
      <c r="K21" s="61"/>
      <c r="L21" s="84" t="str">
        <f>VLOOKUP(H21,[1]Hoja1!A$2:G$445,4,0)</f>
        <v>Inspecciones planeadas e inspecciones no planeadas, procedimientos de programas de seguridad y salud en el trabajo</v>
      </c>
      <c r="M21" s="84" t="str">
        <f>VLOOKUP(H21,[1]Hoja1!A$2:G$445,5,0)</f>
        <v>E.P.P.</v>
      </c>
      <c r="N21" s="61">
        <v>2</v>
      </c>
      <c r="O21" s="62">
        <v>3</v>
      </c>
      <c r="P21" s="62">
        <v>25</v>
      </c>
      <c r="Q21" s="55">
        <f t="shared" si="1"/>
        <v>6</v>
      </c>
      <c r="R21" s="55">
        <f t="shared" si="2"/>
        <v>150</v>
      </c>
      <c r="S21" s="63" t="str">
        <f t="shared" si="3"/>
        <v>M-6</v>
      </c>
      <c r="T21" s="64" t="str">
        <f t="shared" si="0"/>
        <v>II</v>
      </c>
      <c r="U21" s="65" t="str">
        <f t="shared" si="4"/>
        <v>No Aceptable o Aceptable Con Control Especifico</v>
      </c>
      <c r="V21" s="103"/>
      <c r="W21" s="84" t="str">
        <f>VLOOKUP(H21,[1]Hoja1!A$2:G$445,6,0)</f>
        <v>Amputación</v>
      </c>
      <c r="X21" s="61"/>
      <c r="Y21" s="61"/>
      <c r="Z21" s="61"/>
      <c r="AA21" s="68"/>
      <c r="AB21" s="84" t="str">
        <f>VLOOKUP(H21,[1]Hoja1!A$2:G$445,7,0)</f>
        <v xml:space="preserve">
Uso y manejo adecuado de E.P.P., uso y manejo adecuado de herramientas manuales y/o máqinas y equipos</v>
      </c>
      <c r="AC21" s="61" t="s">
        <v>1234</v>
      </c>
      <c r="AD21" s="94"/>
    </row>
    <row r="22" spans="1:30" ht="63.75" x14ac:dyDescent="0.25">
      <c r="A22" s="86"/>
      <c r="B22" s="86"/>
      <c r="C22" s="94"/>
      <c r="D22" s="97"/>
      <c r="E22" s="100"/>
      <c r="F22" s="100"/>
      <c r="G22" s="84" t="str">
        <f>VLOOKUP(H22,[1]Hoja1!A$1:G$445,2,0)</f>
        <v>Atraco, golpiza, atentados y secuestrados</v>
      </c>
      <c r="H22" s="53" t="s">
        <v>57</v>
      </c>
      <c r="I22" s="53" t="s">
        <v>1374</v>
      </c>
      <c r="J22" s="84" t="str">
        <f>VLOOKUP(H22,[1]Hoja1!A$2:G$445,3,0)</f>
        <v>Estrés, golpes, Secuestros</v>
      </c>
      <c r="K22" s="61"/>
      <c r="L22" s="84" t="str">
        <f>VLOOKUP(H22,[1]Hoja1!A$2:G$445,4,0)</f>
        <v>Inspecciones planeadas e inspecciones no planeadas, procedimientos de programas de seguridad y salud en el trabajo</v>
      </c>
      <c r="M22" s="84" t="str">
        <f>VLOOKUP(H22,[1]Hoja1!A$2:G$445,5,0)</f>
        <v xml:space="preserve">Uniformes Corporativos, Caquetas corporativas, Carnetización
</v>
      </c>
      <c r="N22" s="61">
        <v>2</v>
      </c>
      <c r="O22" s="62">
        <v>3</v>
      </c>
      <c r="P22" s="62">
        <v>60</v>
      </c>
      <c r="Q22" s="55">
        <f t="shared" si="1"/>
        <v>6</v>
      </c>
      <c r="R22" s="55">
        <f t="shared" si="2"/>
        <v>360</v>
      </c>
      <c r="S22" s="63" t="str">
        <f t="shared" si="3"/>
        <v>M-6</v>
      </c>
      <c r="T22" s="64" t="str">
        <f t="shared" si="0"/>
        <v>II</v>
      </c>
      <c r="U22" s="65" t="str">
        <f t="shared" si="4"/>
        <v>No Aceptable o Aceptable Con Control Especifico</v>
      </c>
      <c r="V22" s="103"/>
      <c r="W22" s="84" t="str">
        <f>VLOOKUP(H22,[1]Hoja1!A$2:G$445,6,0)</f>
        <v>Secuestros</v>
      </c>
      <c r="X22" s="61"/>
      <c r="Y22" s="61"/>
      <c r="Z22" s="61"/>
      <c r="AA22" s="68"/>
      <c r="AB22" s="84" t="str">
        <f>VLOOKUP(H22,[1]Hoja1!A$2:G$445,7,0)</f>
        <v>N/A</v>
      </c>
      <c r="AC22" s="61" t="s">
        <v>1207</v>
      </c>
      <c r="AD22" s="94"/>
    </row>
    <row r="23" spans="1:30" ht="51.75" thickBot="1" x14ac:dyDescent="0.3">
      <c r="A23" s="86"/>
      <c r="B23" s="86"/>
      <c r="C23" s="95"/>
      <c r="D23" s="98"/>
      <c r="E23" s="101"/>
      <c r="F23" s="101"/>
      <c r="G23" s="84" t="str">
        <f>VLOOKUP(H23,[1]Hoja1!A$1:G$445,2,0)</f>
        <v>SISMOS, INCENDIOS, INUNDACIONES, TERREMOTOS, VENDAVALES, DERRUMBE</v>
      </c>
      <c r="H23" s="53" t="s">
        <v>62</v>
      </c>
      <c r="I23" s="53" t="s">
        <v>1375</v>
      </c>
      <c r="J23" s="84" t="str">
        <f>VLOOKUP(H23,[1]Hoja1!A$2:G$445,3,0)</f>
        <v>SISMOS, INCENDIOS, INUNDACIONES, TERREMOTOS, VENDAVALES</v>
      </c>
      <c r="K23" s="61"/>
      <c r="L23" s="84" t="str">
        <f>VLOOKUP(H23,[1]Hoja1!A$2:G$445,4,0)</f>
        <v>Inspecciones planeadas e inspecciones no planeadas, procedimientos de programas de seguridad y salud en el trabajo</v>
      </c>
      <c r="M23" s="84" t="str">
        <f>VLOOKUP(H23,[1]Hoja1!A$2:G$445,5,0)</f>
        <v>BRIGADAS DE EMERGENCIAS</v>
      </c>
      <c r="N23" s="61">
        <v>2</v>
      </c>
      <c r="O23" s="62">
        <v>1</v>
      </c>
      <c r="P23" s="62">
        <v>100</v>
      </c>
      <c r="Q23" s="55">
        <f t="shared" si="1"/>
        <v>2</v>
      </c>
      <c r="R23" s="55">
        <f t="shared" si="2"/>
        <v>200</v>
      </c>
      <c r="S23" s="63" t="str">
        <f t="shared" si="3"/>
        <v>B-2</v>
      </c>
      <c r="T23" s="64" t="str">
        <f t="shared" si="0"/>
        <v>II</v>
      </c>
      <c r="U23" s="65" t="str">
        <f t="shared" si="4"/>
        <v>No Aceptable o Aceptable Con Control Especifico</v>
      </c>
      <c r="V23" s="104"/>
      <c r="W23" s="84" t="str">
        <f>VLOOKUP(H23,[1]Hoja1!A$2:G$445,6,0)</f>
        <v>MUERTE</v>
      </c>
      <c r="X23" s="61"/>
      <c r="Y23" s="61"/>
      <c r="Z23" s="61"/>
      <c r="AA23" s="68"/>
      <c r="AB23" s="84" t="str">
        <f>VLOOKUP(H23,[1]Hoja1!A$2:G$445,7,0)</f>
        <v>ENTRENAMIENTO DE LA BRIGADA; DIVULGACIÓN DE PLAN DE EMERGENCIA</v>
      </c>
      <c r="AC23" s="61" t="s">
        <v>1209</v>
      </c>
      <c r="AD23" s="106"/>
    </row>
    <row r="24" spans="1:30" ht="51" x14ac:dyDescent="0.25">
      <c r="A24" s="86"/>
      <c r="B24" s="86"/>
      <c r="C24" s="107" t="str">
        <f>VLOOKUP(E24,[1]Hoja2!A$2:C$82,2,0)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24" s="109" t="str">
        <f>VLOOKUP(E24,[1]Hoja2!A$2:C$82,3,0)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24" s="112" t="s">
        <v>1035</v>
      </c>
      <c r="F24" s="112" t="s">
        <v>1214</v>
      </c>
      <c r="G24" s="82" t="str">
        <f>VLOOKUP(H24,[1]Hoja1!A$1:G$445,2,0)</f>
        <v>Bacteria</v>
      </c>
      <c r="H24" s="22" t="s">
        <v>108</v>
      </c>
      <c r="I24" s="22" t="s">
        <v>1370</v>
      </c>
      <c r="J24" s="82" t="str">
        <f>VLOOKUP(H24,[1]Hoja1!A$2:G$445,3,0)</f>
        <v>Infecciones producidas por Bacterianas</v>
      </c>
      <c r="K24" s="16"/>
      <c r="L24" s="82" t="str">
        <f>VLOOKUP(H24,[1]Hoja1!A$2:G$445,4,0)</f>
        <v>Inspecciones planeadas e inspecciones no planeadas, procedimientos de programas de seguridad y salud en el trabajo</v>
      </c>
      <c r="M24" s="82" t="str">
        <f>VLOOKUP(H24,[1]Hoja1!A$2:G$445,5,0)</f>
        <v>Programa de vacunación, bota pantalon, overol, guantes, tapabocas, mascarillas con filtos</v>
      </c>
      <c r="N24" s="81">
        <v>2</v>
      </c>
      <c r="O24" s="24">
        <v>3</v>
      </c>
      <c r="P24" s="24">
        <v>10</v>
      </c>
      <c r="Q24" s="24">
        <f t="shared" si="1"/>
        <v>6</v>
      </c>
      <c r="R24" s="24">
        <f t="shared" si="2"/>
        <v>60</v>
      </c>
      <c r="S24" s="29" t="str">
        <f t="shared" si="3"/>
        <v>M-6</v>
      </c>
      <c r="T24" s="30" t="str">
        <f t="shared" si="0"/>
        <v>III</v>
      </c>
      <c r="U24" s="31" t="str">
        <f t="shared" si="4"/>
        <v>Mejorable</v>
      </c>
      <c r="V24" s="88">
        <v>1</v>
      </c>
      <c r="W24" s="82" t="str">
        <f>VLOOKUP(H24,[1]Hoja1!A$2:G$445,6,0)</f>
        <v xml:space="preserve">Enfermedades Infectocontagiosas
</v>
      </c>
      <c r="X24" s="16"/>
      <c r="Y24" s="16"/>
      <c r="Z24" s="16"/>
      <c r="AA24" s="15"/>
      <c r="AB24" s="82" t="str">
        <f>VLOOKUP(H24,[1]Hoja1!A$2:G$445,7,0)</f>
        <v xml:space="preserve">Riesgo Biológico, Autocuidado y/o Uso y manejo adecuado de E.P.P.
</v>
      </c>
      <c r="AC24" s="109" t="s">
        <v>1276</v>
      </c>
      <c r="AD24" s="109" t="s">
        <v>1201</v>
      </c>
    </row>
    <row r="25" spans="1:30" ht="51" x14ac:dyDescent="0.25">
      <c r="A25" s="86"/>
      <c r="B25" s="86"/>
      <c r="C25" s="91"/>
      <c r="D25" s="110"/>
      <c r="E25" s="113"/>
      <c r="F25" s="113"/>
      <c r="G25" s="82" t="str">
        <f>VLOOKUP(H25,[1]Hoja1!A$1:G$445,2,0)</f>
        <v>Virus</v>
      </c>
      <c r="H25" s="22" t="s">
        <v>120</v>
      </c>
      <c r="I25" s="22" t="s">
        <v>1370</v>
      </c>
      <c r="J25" s="82" t="str">
        <f>VLOOKUP(H25,[1]Hoja1!A$2:G$445,3,0)</f>
        <v>Infecciones Virales</v>
      </c>
      <c r="K25" s="16"/>
      <c r="L25" s="82" t="str">
        <f>VLOOKUP(H25,[1]Hoja1!A$2:G$445,4,0)</f>
        <v>Inspecciones planeadas e inspecciones no planeadas, procedimientos de programas de seguridad y salud en el trabajo</v>
      </c>
      <c r="M25" s="82" t="str">
        <f>VLOOKUP(H25,[1]Hoja1!A$2:G$445,5,0)</f>
        <v>Programa de vacunación, bota pantalon, overol, guantes, tapabocas, mascarillas con filtos</v>
      </c>
      <c r="N25" s="81">
        <v>2</v>
      </c>
      <c r="O25" s="24">
        <v>3</v>
      </c>
      <c r="P25" s="24">
        <v>10</v>
      </c>
      <c r="Q25" s="24">
        <f t="shared" si="1"/>
        <v>6</v>
      </c>
      <c r="R25" s="24">
        <f t="shared" si="2"/>
        <v>60</v>
      </c>
      <c r="S25" s="29" t="str">
        <f t="shared" si="3"/>
        <v>M-6</v>
      </c>
      <c r="T25" s="30" t="str">
        <f t="shared" si="0"/>
        <v>III</v>
      </c>
      <c r="U25" s="31" t="str">
        <f t="shared" si="4"/>
        <v>Mejorable</v>
      </c>
      <c r="V25" s="115"/>
      <c r="W25" s="82" t="str">
        <f>VLOOKUP(H25,[1]Hoja1!A$2:G$445,6,0)</f>
        <v xml:space="preserve">Enfermedades Infectocontagiosas
</v>
      </c>
      <c r="X25" s="16"/>
      <c r="Y25" s="16"/>
      <c r="Z25" s="16"/>
      <c r="AA25" s="15"/>
      <c r="AB25" s="82" t="str">
        <f>VLOOKUP(H25,[1]Hoja1!A$2:G$445,7,0)</f>
        <v xml:space="preserve">Riesgo Biológico, Autocuidado y/o Uso y manejo adecuado de E.P.P.
</v>
      </c>
      <c r="AC25" s="162"/>
      <c r="AD25" s="110"/>
    </row>
    <row r="26" spans="1:30" ht="51" x14ac:dyDescent="0.25">
      <c r="A26" s="86"/>
      <c r="B26" s="86"/>
      <c r="C26" s="91"/>
      <c r="D26" s="110"/>
      <c r="E26" s="113"/>
      <c r="F26" s="113"/>
      <c r="G26" s="82" t="str">
        <f>VLOOKUP(H26,[1]Hoja1!A$1:G$445,2,0)</f>
        <v>INFRAROJA, ULTRAVIOLETA, VISIBLE, RADIOFRECUENCIA, MICROONDAS, LASER</v>
      </c>
      <c r="H26" s="22" t="s">
        <v>67</v>
      </c>
      <c r="I26" s="22" t="s">
        <v>1371</v>
      </c>
      <c r="J26" s="82" t="str">
        <f>VLOOKUP(H26,[1]Hoja1!A$2:G$445,3,0)</f>
        <v>CÁNCER, LESIONES DÉRMICAS Y OCULARES</v>
      </c>
      <c r="K26" s="16"/>
      <c r="L26" s="82" t="str">
        <f>VLOOKUP(H26,[1]Hoja1!A$2:G$445,4,0)</f>
        <v>Inspecciones planeadas e inspecciones no planeadas, procedimientos de programas de seguridad y salud en el trabajo</v>
      </c>
      <c r="M26" s="82" t="str">
        <f>VLOOKUP(H26,[1]Hoja1!A$2:G$445,5,0)</f>
        <v>PROGRAMA BLOQUEADOR SOLAR</v>
      </c>
      <c r="N26" s="16">
        <v>2</v>
      </c>
      <c r="O26" s="17">
        <v>2</v>
      </c>
      <c r="P26" s="17">
        <v>10</v>
      </c>
      <c r="Q26" s="24">
        <f t="shared" si="1"/>
        <v>4</v>
      </c>
      <c r="R26" s="24">
        <f t="shared" si="2"/>
        <v>40</v>
      </c>
      <c r="S26" s="29" t="str">
        <f t="shared" si="3"/>
        <v>B-4</v>
      </c>
      <c r="T26" s="30" t="str">
        <f t="shared" si="0"/>
        <v>III</v>
      </c>
      <c r="U26" s="31" t="str">
        <f t="shared" si="4"/>
        <v>Mejorable</v>
      </c>
      <c r="V26" s="115"/>
      <c r="W26" s="82" t="str">
        <f>VLOOKUP(H26,[1]Hoja1!A$2:G$445,6,0)</f>
        <v>CÁNCER</v>
      </c>
      <c r="X26" s="16"/>
      <c r="Y26" s="16"/>
      <c r="Z26" s="16"/>
      <c r="AA26" s="15"/>
      <c r="AB26" s="82" t="str">
        <f>VLOOKUP(H26,[1]Hoja1!A$2:G$445,7,0)</f>
        <v>N/A</v>
      </c>
      <c r="AC26" s="16" t="s">
        <v>1202</v>
      </c>
      <c r="AD26" s="110"/>
    </row>
    <row r="27" spans="1:30" ht="51" x14ac:dyDescent="0.25">
      <c r="A27" s="86"/>
      <c r="B27" s="86"/>
      <c r="C27" s="91"/>
      <c r="D27" s="110"/>
      <c r="E27" s="113"/>
      <c r="F27" s="113"/>
      <c r="G27" s="82" t="str">
        <f>VLOOKUP(H27,[1]Hoja1!A$1:G$445,2,0)</f>
        <v>MATERIAL PARTICULADO</v>
      </c>
      <c r="H27" s="22" t="s">
        <v>269</v>
      </c>
      <c r="I27" s="22" t="s">
        <v>1381</v>
      </c>
      <c r="J27" s="82" t="str">
        <f>VLOOKUP(H27,[1]Hoja1!A$2:G$445,3,0)</f>
        <v>NEUMOCONIOSIS, BRONQUITIS, ASMA, SILICOSIS</v>
      </c>
      <c r="K27" s="16"/>
      <c r="L27" s="82" t="str">
        <f>VLOOKUP(H27,[1]Hoja1!A$2:G$445,4,0)</f>
        <v>Inspecciones planeadas e inspecciones no planeadas, procedimientos de programas de seguridad y salud en el trabajo</v>
      </c>
      <c r="M27" s="82" t="str">
        <f>VLOOKUP(H27,[1]Hoja1!A$2:G$445,5,0)</f>
        <v>EPP MASCARILLAS Y FILTROS</v>
      </c>
      <c r="N27" s="16">
        <v>2</v>
      </c>
      <c r="O27" s="17">
        <v>2</v>
      </c>
      <c r="P27" s="17">
        <v>25</v>
      </c>
      <c r="Q27" s="24">
        <f t="shared" si="1"/>
        <v>4</v>
      </c>
      <c r="R27" s="24">
        <f t="shared" si="2"/>
        <v>100</v>
      </c>
      <c r="S27" s="29" t="str">
        <f t="shared" si="3"/>
        <v>B-4</v>
      </c>
      <c r="T27" s="30" t="str">
        <f t="shared" si="0"/>
        <v>III</v>
      </c>
      <c r="U27" s="31" t="str">
        <f t="shared" si="4"/>
        <v>Mejorable</v>
      </c>
      <c r="V27" s="115"/>
      <c r="W27" s="82" t="str">
        <f>VLOOKUP(H27,[1]Hoja1!A$2:G$445,6,0)</f>
        <v>NEUMOCONIOSIS</v>
      </c>
      <c r="X27" s="16"/>
      <c r="Y27" s="16"/>
      <c r="Z27" s="16"/>
      <c r="AA27" s="15"/>
      <c r="AB27" s="82" t="str">
        <f>VLOOKUP(H27,[1]Hoja1!A$2:G$445,7,0)</f>
        <v>USO Y MANEJO DE LOS EPP</v>
      </c>
      <c r="AC27" s="16" t="s">
        <v>1232</v>
      </c>
      <c r="AD27" s="110"/>
    </row>
    <row r="28" spans="1:30" ht="63.75" x14ac:dyDescent="0.25">
      <c r="A28" s="86"/>
      <c r="B28" s="86"/>
      <c r="C28" s="91"/>
      <c r="D28" s="110"/>
      <c r="E28" s="113"/>
      <c r="F28" s="113"/>
      <c r="G28" s="82" t="str">
        <f>VLOOKUP(H28,[1]Hoja1!A$1:G$445,2,0)</f>
        <v>NATURALEZA DE LA TAREA</v>
      </c>
      <c r="H28" s="22" t="s">
        <v>76</v>
      </c>
      <c r="I28" s="22" t="s">
        <v>1372</v>
      </c>
      <c r="J28" s="82" t="str">
        <f>VLOOKUP(H28,[1]Hoja1!A$2:G$445,3,0)</f>
        <v>ESTRÉS,  TRANSTORNOS DEL SUEÑO</v>
      </c>
      <c r="K28" s="16"/>
      <c r="L28" s="82" t="str">
        <f>VLOOKUP(H28,[1]Hoja1!A$2:G$445,4,0)</f>
        <v>N/A</v>
      </c>
      <c r="M28" s="82" t="str">
        <f>VLOOKUP(H28,[1]Hoja1!A$2:G$445,5,0)</f>
        <v>PVE PSICOSOCIAL</v>
      </c>
      <c r="N28" s="16">
        <v>2</v>
      </c>
      <c r="O28" s="17">
        <v>3</v>
      </c>
      <c r="P28" s="17">
        <v>10</v>
      </c>
      <c r="Q28" s="24">
        <f t="shared" si="1"/>
        <v>6</v>
      </c>
      <c r="R28" s="24">
        <f t="shared" si="2"/>
        <v>60</v>
      </c>
      <c r="S28" s="29" t="str">
        <f t="shared" si="3"/>
        <v>M-6</v>
      </c>
      <c r="T28" s="30" t="str">
        <f t="shared" si="0"/>
        <v>III</v>
      </c>
      <c r="U28" s="31" t="str">
        <f t="shared" si="4"/>
        <v>Mejorable</v>
      </c>
      <c r="V28" s="115"/>
      <c r="W28" s="82" t="str">
        <f>VLOOKUP(H28,[1]Hoja1!A$2:G$445,6,0)</f>
        <v>ESTRÉS</v>
      </c>
      <c r="X28" s="16"/>
      <c r="Y28" s="16"/>
      <c r="Z28" s="16"/>
      <c r="AA28" s="15"/>
      <c r="AB28" s="82" t="str">
        <f>VLOOKUP(H28,[1]Hoja1!A$2:G$445,7,0)</f>
        <v>N/A</v>
      </c>
      <c r="AC28" s="16" t="s">
        <v>1203</v>
      </c>
      <c r="AD28" s="110"/>
    </row>
    <row r="29" spans="1:30" ht="51" x14ac:dyDescent="0.25">
      <c r="A29" s="86"/>
      <c r="B29" s="86"/>
      <c r="C29" s="91"/>
      <c r="D29" s="110"/>
      <c r="E29" s="113"/>
      <c r="F29" s="113"/>
      <c r="G29" s="82" t="str">
        <f>VLOOKUP(H29,[1]Hoja1!A$1:G$445,2,0)</f>
        <v>Forzadas, Prolongadas</v>
      </c>
      <c r="H29" s="22" t="s">
        <v>40</v>
      </c>
      <c r="I29" s="22" t="s">
        <v>1373</v>
      </c>
      <c r="J29" s="82" t="str">
        <f>VLOOKUP(H29,[1]Hoja1!A$2:G$445,3,0)</f>
        <v xml:space="preserve">Lesiones osteomusculares, lesiones osteoarticulares
</v>
      </c>
      <c r="K29" s="16"/>
      <c r="L29" s="82" t="str">
        <f>VLOOKUP(H29,[1]Hoja1!A$2:G$445,4,0)</f>
        <v>Inspecciones planeadas e inspecciones no planeadas, procedimientos de programas de seguridad y salud en el trabajo</v>
      </c>
      <c r="M29" s="82" t="str">
        <f>VLOOKUP(H29,[1]Hoja1!A$2:G$445,5,0)</f>
        <v>PVE Biomecánico, programa pausas activas, exámenes periódicos, recomendaciones, control de posturas</v>
      </c>
      <c r="N29" s="16">
        <v>2</v>
      </c>
      <c r="O29" s="17">
        <v>3</v>
      </c>
      <c r="P29" s="17">
        <v>25</v>
      </c>
      <c r="Q29" s="24">
        <f t="shared" si="1"/>
        <v>6</v>
      </c>
      <c r="R29" s="24">
        <f t="shared" si="2"/>
        <v>150</v>
      </c>
      <c r="S29" s="29" t="str">
        <f t="shared" si="3"/>
        <v>M-6</v>
      </c>
      <c r="T29" s="30" t="str">
        <f t="shared" si="0"/>
        <v>II</v>
      </c>
      <c r="U29" s="31" t="str">
        <f t="shared" si="4"/>
        <v>No Aceptable o Aceptable Con Control Especifico</v>
      </c>
      <c r="V29" s="115"/>
      <c r="W29" s="82" t="str">
        <f>VLOOKUP(H29,[1]Hoja1!A$2:G$445,6,0)</f>
        <v>Enfermedades Osteomusculares</v>
      </c>
      <c r="X29" s="16"/>
      <c r="Y29" s="16"/>
      <c r="Z29" s="16"/>
      <c r="AA29" s="15"/>
      <c r="AB29" s="82" t="str">
        <f>VLOOKUP(H29,[1]Hoja1!A$2:G$445,7,0)</f>
        <v>Prevención en lesiones osteomusculares, líderes de pausas activas</v>
      </c>
      <c r="AC29" s="16" t="s">
        <v>1204</v>
      </c>
      <c r="AD29" s="110"/>
    </row>
    <row r="30" spans="1:30" ht="51" x14ac:dyDescent="0.25">
      <c r="A30" s="86"/>
      <c r="B30" s="86"/>
      <c r="C30" s="91"/>
      <c r="D30" s="110"/>
      <c r="E30" s="113"/>
      <c r="F30" s="113"/>
      <c r="G30" s="82" t="str">
        <f>VLOOKUP(H30,[1]Hoja1!A$1:G$445,2,0)</f>
        <v>Movimientos repetitivos, Miembros Superiores</v>
      </c>
      <c r="H30" s="22" t="s">
        <v>47</v>
      </c>
      <c r="I30" s="22" t="s">
        <v>1373</v>
      </c>
      <c r="J30" s="82" t="str">
        <f>VLOOKUP(H30,[1]Hoja1!A$2:G$445,3,0)</f>
        <v>Lesiones Musculoesqueléticas</v>
      </c>
      <c r="K30" s="16"/>
      <c r="L30" s="82" t="str">
        <f>VLOOKUP(H30,[1]Hoja1!A$2:G$445,4,0)</f>
        <v>N/A</v>
      </c>
      <c r="M30" s="82" t="str">
        <f>VLOOKUP(H30,[1]Hoja1!A$2:G$445,5,0)</f>
        <v>PVE BIomécanico, programa pausas activas, examenes periódicos, recomendaicones, control de posturas</v>
      </c>
      <c r="N30" s="16">
        <v>2</v>
      </c>
      <c r="O30" s="17">
        <v>2</v>
      </c>
      <c r="P30" s="17">
        <v>10</v>
      </c>
      <c r="Q30" s="24">
        <f t="shared" si="1"/>
        <v>4</v>
      </c>
      <c r="R30" s="24">
        <f t="shared" si="2"/>
        <v>40</v>
      </c>
      <c r="S30" s="29" t="str">
        <f t="shared" si="3"/>
        <v>B-4</v>
      </c>
      <c r="T30" s="30" t="str">
        <f t="shared" si="0"/>
        <v>III</v>
      </c>
      <c r="U30" s="31" t="str">
        <f t="shared" si="4"/>
        <v>Mejorable</v>
      </c>
      <c r="V30" s="115"/>
      <c r="W30" s="82" t="str">
        <f>VLOOKUP(H30,[1]Hoja1!A$2:G$445,6,0)</f>
        <v>Enfermedades musculoesqueleticas</v>
      </c>
      <c r="X30" s="16"/>
      <c r="Y30" s="16"/>
      <c r="Z30" s="16"/>
      <c r="AA30" s="15"/>
      <c r="AB30" s="82" t="str">
        <f>VLOOKUP(H30,[1]Hoja1!A$2:G$445,7,0)</f>
        <v>Prevención en lesiones osteomusculares, líderes de pausas activas</v>
      </c>
      <c r="AC30" s="16" t="s">
        <v>1204</v>
      </c>
      <c r="AD30" s="110"/>
    </row>
    <row r="31" spans="1:30" ht="51" x14ac:dyDescent="0.25">
      <c r="A31" s="86"/>
      <c r="B31" s="86"/>
      <c r="C31" s="91"/>
      <c r="D31" s="110"/>
      <c r="E31" s="113"/>
      <c r="F31" s="113"/>
      <c r="G31" s="82" t="str">
        <f>VLOOKUP(H31,[1]Hoja1!A$1:G$445,2,0)</f>
        <v>Atropellamiento, Envestir</v>
      </c>
      <c r="H31" s="22" t="s">
        <v>1187</v>
      </c>
      <c r="I31" s="22" t="s">
        <v>1374</v>
      </c>
      <c r="J31" s="82" t="str">
        <f>VLOOKUP(H31,[1]Hoja1!A$2:G$445,3,0)</f>
        <v>Lesiones, pérdidas materiales, muerte</v>
      </c>
      <c r="K31" s="16"/>
      <c r="L31" s="82" t="str">
        <f>VLOOKUP(H31,[1]Hoja1!A$2:G$445,4,0)</f>
        <v>Inspecciones planeadas e inspecciones no planeadas, procedimientos de programas de seguridad y salud en el trabajo</v>
      </c>
      <c r="M31" s="82" t="str">
        <f>VLOOKUP(H31,[1]Hoja1!A$2:G$445,5,0)</f>
        <v>Programa de seguridad vial, señalización</v>
      </c>
      <c r="N31" s="16">
        <v>2</v>
      </c>
      <c r="O31" s="17">
        <v>3</v>
      </c>
      <c r="P31" s="17">
        <v>60</v>
      </c>
      <c r="Q31" s="24">
        <f t="shared" si="1"/>
        <v>6</v>
      </c>
      <c r="R31" s="24">
        <f t="shared" si="2"/>
        <v>360</v>
      </c>
      <c r="S31" s="29" t="str">
        <f t="shared" si="3"/>
        <v>M-6</v>
      </c>
      <c r="T31" s="30" t="str">
        <f t="shared" si="0"/>
        <v>II</v>
      </c>
      <c r="U31" s="31" t="str">
        <f t="shared" si="4"/>
        <v>No Aceptable o Aceptable Con Control Especifico</v>
      </c>
      <c r="V31" s="115"/>
      <c r="W31" s="82" t="str">
        <f>VLOOKUP(H31,[1]Hoja1!A$2:G$445,6,0)</f>
        <v>Muerte</v>
      </c>
      <c r="X31" s="16"/>
      <c r="Y31" s="16"/>
      <c r="Z31" s="16"/>
      <c r="AA31" s="15"/>
      <c r="AB31" s="82" t="str">
        <f>VLOOKUP(H31,[1]Hoja1!A$2:G$445,7,0)</f>
        <v>Seguridad vial y manejo defensivo, aseguramiento de áreas de trabajo</v>
      </c>
      <c r="AC31" s="16" t="s">
        <v>1205</v>
      </c>
      <c r="AD31" s="110"/>
    </row>
    <row r="32" spans="1:30" ht="40.5" x14ac:dyDescent="0.25">
      <c r="A32" s="86"/>
      <c r="B32" s="86"/>
      <c r="C32" s="91"/>
      <c r="D32" s="110"/>
      <c r="E32" s="113"/>
      <c r="F32" s="113"/>
      <c r="G32" s="82" t="str">
        <f>VLOOKUP(H32,[1]Hoja1!A$1:G$445,2,0)</f>
        <v>Superficies de trabajo irregulares o deslizantes</v>
      </c>
      <c r="H32" s="22" t="s">
        <v>597</v>
      </c>
      <c r="I32" s="22" t="s">
        <v>1374</v>
      </c>
      <c r="J32" s="82" t="str">
        <f>VLOOKUP(H32,[1]Hoja1!A$2:G$445,3,0)</f>
        <v>Caidas del mismo nivel, fracturas, golpe con objetos, caídas de objetos, obstrucción de rutas de evacuación</v>
      </c>
      <c r="K32" s="16"/>
      <c r="L32" s="82" t="str">
        <f>VLOOKUP(H32,[1]Hoja1!A$2:G$445,4,0)</f>
        <v>N/A</v>
      </c>
      <c r="M32" s="82" t="str">
        <f>VLOOKUP(H32,[1]Hoja1!A$2:G$445,5,0)</f>
        <v>N/A</v>
      </c>
      <c r="N32" s="16">
        <v>2</v>
      </c>
      <c r="O32" s="17">
        <v>3</v>
      </c>
      <c r="P32" s="17">
        <v>25</v>
      </c>
      <c r="Q32" s="24">
        <f t="shared" si="1"/>
        <v>6</v>
      </c>
      <c r="R32" s="24">
        <f t="shared" si="2"/>
        <v>150</v>
      </c>
      <c r="S32" s="29" t="str">
        <f t="shared" si="3"/>
        <v>M-6</v>
      </c>
      <c r="T32" s="30" t="str">
        <f t="shared" si="0"/>
        <v>II</v>
      </c>
      <c r="U32" s="31" t="str">
        <f t="shared" si="4"/>
        <v>No Aceptable o Aceptable Con Control Especifico</v>
      </c>
      <c r="V32" s="115"/>
      <c r="W32" s="82" t="str">
        <f>VLOOKUP(H32,[1]Hoja1!A$2:G$445,6,0)</f>
        <v>Caídas de distinto nivel</v>
      </c>
      <c r="X32" s="16"/>
      <c r="Y32" s="16"/>
      <c r="Z32" s="16"/>
      <c r="AA32" s="15"/>
      <c r="AB32" s="82" t="str">
        <f>VLOOKUP(H32,[1]Hoja1!A$2:G$445,7,0)</f>
        <v>Pautas Básicas en orden y aseo en el lugar de trabajo, actos y condiciones inseguras</v>
      </c>
      <c r="AC32" s="16"/>
      <c r="AD32" s="110"/>
    </row>
    <row r="33" spans="1:30" ht="63.75" x14ac:dyDescent="0.25">
      <c r="A33" s="86"/>
      <c r="B33" s="86"/>
      <c r="C33" s="91"/>
      <c r="D33" s="110"/>
      <c r="E33" s="113"/>
      <c r="F33" s="113"/>
      <c r="G33" s="82" t="str">
        <f>VLOOKUP(H33,[1]Hoja1!A$1:G$445,2,0)</f>
        <v>Atraco, golpiza, atentados y secuestrados</v>
      </c>
      <c r="H33" s="22" t="s">
        <v>57</v>
      </c>
      <c r="I33" s="22" t="s">
        <v>1374</v>
      </c>
      <c r="J33" s="82" t="str">
        <f>VLOOKUP(H33,[1]Hoja1!A$2:G$445,3,0)</f>
        <v>Estrés, golpes, Secuestros</v>
      </c>
      <c r="K33" s="16"/>
      <c r="L33" s="82" t="str">
        <f>VLOOKUP(H33,[1]Hoja1!A$2:G$445,4,0)</f>
        <v>Inspecciones planeadas e inspecciones no planeadas, procedimientos de programas de seguridad y salud en el trabajo</v>
      </c>
      <c r="M33" s="82" t="str">
        <f>VLOOKUP(H33,[1]Hoja1!A$2:G$445,5,0)</f>
        <v xml:space="preserve">Uniformes Corporativos, Caquetas corporativas, Carnetización
</v>
      </c>
      <c r="N33" s="16">
        <v>2</v>
      </c>
      <c r="O33" s="17">
        <v>3</v>
      </c>
      <c r="P33" s="17">
        <v>60</v>
      </c>
      <c r="Q33" s="24">
        <f t="shared" si="1"/>
        <v>6</v>
      </c>
      <c r="R33" s="24">
        <f t="shared" si="2"/>
        <v>360</v>
      </c>
      <c r="S33" s="29" t="str">
        <f t="shared" si="3"/>
        <v>M-6</v>
      </c>
      <c r="T33" s="30" t="str">
        <f t="shared" si="0"/>
        <v>II</v>
      </c>
      <c r="U33" s="31" t="str">
        <f t="shared" si="4"/>
        <v>No Aceptable o Aceptable Con Control Especifico</v>
      </c>
      <c r="V33" s="115"/>
      <c r="W33" s="82" t="str">
        <f>VLOOKUP(H33,[1]Hoja1!A$2:G$445,6,0)</f>
        <v>Secuestros</v>
      </c>
      <c r="X33" s="16"/>
      <c r="Y33" s="16"/>
      <c r="Z33" s="16"/>
      <c r="AA33" s="15"/>
      <c r="AB33" s="82" t="str">
        <f>VLOOKUP(H33,[1]Hoja1!A$2:G$445,7,0)</f>
        <v>N/A</v>
      </c>
      <c r="AC33" s="16" t="s">
        <v>1207</v>
      </c>
      <c r="AD33" s="110"/>
    </row>
    <row r="34" spans="1:30" ht="51.75" thickBot="1" x14ac:dyDescent="0.3">
      <c r="A34" s="86"/>
      <c r="B34" s="86"/>
      <c r="C34" s="108"/>
      <c r="D34" s="111"/>
      <c r="E34" s="114"/>
      <c r="F34" s="114"/>
      <c r="G34" s="82" t="str">
        <f>VLOOKUP(H34,[1]Hoja1!A$1:G$445,2,0)</f>
        <v>SISMOS, INCENDIOS, INUNDACIONES, TERREMOTOS, VENDAVALES, DERRUMBE</v>
      </c>
      <c r="H34" s="22" t="s">
        <v>62</v>
      </c>
      <c r="I34" s="22" t="s">
        <v>1375</v>
      </c>
      <c r="J34" s="82" t="str">
        <f>VLOOKUP(H34,[1]Hoja1!A$2:G$445,3,0)</f>
        <v>SISMOS, INCENDIOS, INUNDACIONES, TERREMOTOS, VENDAVALES</v>
      </c>
      <c r="K34" s="16"/>
      <c r="L34" s="82" t="str">
        <f>VLOOKUP(H34,[1]Hoja1!A$2:G$445,4,0)</f>
        <v>Inspecciones planeadas e inspecciones no planeadas, procedimientos de programas de seguridad y salud en el trabajo</v>
      </c>
      <c r="M34" s="82" t="str">
        <f>VLOOKUP(H34,[1]Hoja1!A$2:G$445,5,0)</f>
        <v>BRIGADAS DE EMERGENCIAS</v>
      </c>
      <c r="N34" s="16">
        <v>2</v>
      </c>
      <c r="O34" s="17">
        <v>1</v>
      </c>
      <c r="P34" s="17">
        <v>100</v>
      </c>
      <c r="Q34" s="24">
        <f t="shared" si="1"/>
        <v>2</v>
      </c>
      <c r="R34" s="24">
        <f t="shared" si="2"/>
        <v>200</v>
      </c>
      <c r="S34" s="29" t="str">
        <f t="shared" si="3"/>
        <v>B-2</v>
      </c>
      <c r="T34" s="30" t="str">
        <f t="shared" si="0"/>
        <v>II</v>
      </c>
      <c r="U34" s="31" t="str">
        <f t="shared" si="4"/>
        <v>No Aceptable o Aceptable Con Control Especifico</v>
      </c>
      <c r="V34" s="89"/>
      <c r="W34" s="82" t="str">
        <f>VLOOKUP(H34,[1]Hoja1!A$2:G$445,6,0)</f>
        <v>MUERTE</v>
      </c>
      <c r="X34" s="16"/>
      <c r="Y34" s="16"/>
      <c r="Z34" s="16"/>
      <c r="AA34" s="15"/>
      <c r="AB34" s="82" t="str">
        <f>VLOOKUP(H34,[1]Hoja1!A$2:G$445,7,0)</f>
        <v>ENTRENAMIENTO DE LA BRIGADA; DIVULGACIÓN DE PLAN DE EMERGENCIA</v>
      </c>
      <c r="AC34" s="16" t="s">
        <v>1209</v>
      </c>
      <c r="AD34" s="162"/>
    </row>
    <row r="35" spans="1:30" ht="51" x14ac:dyDescent="0.25">
      <c r="A35" s="86"/>
      <c r="B35" s="86"/>
      <c r="C35" s="93" t="s">
        <v>1152</v>
      </c>
      <c r="D35" s="96" t="s">
        <v>1151</v>
      </c>
      <c r="E35" s="99" t="s">
        <v>1038</v>
      </c>
      <c r="F35" s="99" t="s">
        <v>1214</v>
      </c>
      <c r="G35" s="84" t="str">
        <f>VLOOKUP(H35,[3]Hoja1!A$1:G$445,2,0)</f>
        <v>Virus</v>
      </c>
      <c r="H35" s="53" t="s">
        <v>120</v>
      </c>
      <c r="I35" s="53" t="s">
        <v>1370</v>
      </c>
      <c r="J35" s="84" t="str">
        <f>VLOOKUP(H35,[3]Hoja1!A$2:G$445,3,0)</f>
        <v>Infecciones Virales</v>
      </c>
      <c r="K35" s="61"/>
      <c r="L35" s="84" t="str">
        <f>VLOOKUP(H35,[3]Hoja1!A$2:G$445,4,0)</f>
        <v>Inspecciones planeadas e inspecciones no planeadas, procedimientos de programas de seguridad y salud en el trabajo</v>
      </c>
      <c r="M35" s="84" t="str">
        <f>VLOOKUP(H35,[3]Hoja1!A$2:G$445,5,0)</f>
        <v>Programa de vacunación, bota pantalon, overol, guantes, tapabocas, mascarillas con filtos</v>
      </c>
      <c r="N35" s="83">
        <v>2</v>
      </c>
      <c r="O35" s="55">
        <v>3</v>
      </c>
      <c r="P35" s="55">
        <v>10</v>
      </c>
      <c r="Q35" s="55">
        <f t="shared" si="1"/>
        <v>6</v>
      </c>
      <c r="R35" s="55">
        <f t="shared" si="2"/>
        <v>60</v>
      </c>
      <c r="S35" s="63" t="str">
        <f t="shared" si="3"/>
        <v>M-6</v>
      </c>
      <c r="T35" s="64" t="str">
        <f t="shared" si="0"/>
        <v>III</v>
      </c>
      <c r="U35" s="65" t="str">
        <f t="shared" si="4"/>
        <v>Mejorable</v>
      </c>
      <c r="V35" s="102">
        <v>1</v>
      </c>
      <c r="W35" s="84" t="str">
        <f>VLOOKUP(H35,[3]Hoja1!A$2:G$445,6,0)</f>
        <v xml:space="preserve">Enfermedades Infectocontagiosas
</v>
      </c>
      <c r="X35" s="61"/>
      <c r="Y35" s="61"/>
      <c r="Z35" s="61"/>
      <c r="AA35" s="68"/>
      <c r="AB35" s="84" t="str">
        <f>VLOOKUP(H35,[3]Hoja1!A$2:G$445,7,0)</f>
        <v xml:space="preserve">Riesgo Biológico, Autocuidado y/o Uso y manejo adecuado de E.P.P.
</v>
      </c>
      <c r="AC35" s="83" t="s">
        <v>1276</v>
      </c>
      <c r="AD35" s="105" t="s">
        <v>1201</v>
      </c>
    </row>
    <row r="36" spans="1:30" ht="51" x14ac:dyDescent="0.25">
      <c r="A36" s="86"/>
      <c r="B36" s="86"/>
      <c r="C36" s="94"/>
      <c r="D36" s="97"/>
      <c r="E36" s="100"/>
      <c r="F36" s="100"/>
      <c r="G36" s="84" t="str">
        <f>VLOOKUP(H36,[3]Hoja1!A$1:G$445,2,0)</f>
        <v>INFRAROJA, ULTRAVIOLETA, VISIBLE, RADIOFRECUENCIA, MICROONDAS, LASER</v>
      </c>
      <c r="H36" s="53" t="s">
        <v>67</v>
      </c>
      <c r="I36" s="53" t="s">
        <v>1371</v>
      </c>
      <c r="J36" s="84" t="str">
        <f>VLOOKUP(H36,[3]Hoja1!A$2:G$445,3,0)</f>
        <v>CÁNCER, LESIONES DÉRMICAS Y OCULARES</v>
      </c>
      <c r="K36" s="61"/>
      <c r="L36" s="84" t="str">
        <f>VLOOKUP(H36,[3]Hoja1!A$2:G$445,4,0)</f>
        <v>Inspecciones planeadas e inspecciones no planeadas, procedimientos de programas de seguridad y salud en el trabajo</v>
      </c>
      <c r="M36" s="84" t="str">
        <f>VLOOKUP(H36,[3]Hoja1!A$2:G$445,5,0)</f>
        <v>PROGRAMA BLOQUEADOR SOLAR</v>
      </c>
      <c r="N36" s="61">
        <v>2</v>
      </c>
      <c r="O36" s="62">
        <v>3</v>
      </c>
      <c r="P36" s="62">
        <v>10</v>
      </c>
      <c r="Q36" s="55">
        <f t="shared" si="1"/>
        <v>6</v>
      </c>
      <c r="R36" s="55">
        <f t="shared" si="2"/>
        <v>60</v>
      </c>
      <c r="S36" s="63" t="str">
        <f t="shared" si="3"/>
        <v>M-6</v>
      </c>
      <c r="T36" s="64" t="str">
        <f t="shared" si="0"/>
        <v>III</v>
      </c>
      <c r="U36" s="65" t="str">
        <f t="shared" si="4"/>
        <v>Mejorable</v>
      </c>
      <c r="V36" s="103"/>
      <c r="W36" s="84" t="str">
        <f>VLOOKUP(H36,[3]Hoja1!A$2:G$445,6,0)</f>
        <v>CÁNCER</v>
      </c>
      <c r="X36" s="61"/>
      <c r="Y36" s="61"/>
      <c r="Z36" s="61"/>
      <c r="AA36" s="68"/>
      <c r="AB36" s="84" t="str">
        <f>VLOOKUP(H36,[3]Hoja1!A$2:G$445,7,0)</f>
        <v>N/A</v>
      </c>
      <c r="AC36" s="61" t="s">
        <v>1202</v>
      </c>
      <c r="AD36" s="94"/>
    </row>
    <row r="37" spans="1:30" ht="63.75" x14ac:dyDescent="0.25">
      <c r="A37" s="86"/>
      <c r="B37" s="86"/>
      <c r="C37" s="94"/>
      <c r="D37" s="97"/>
      <c r="E37" s="100"/>
      <c r="F37" s="100"/>
      <c r="G37" s="84" t="str">
        <f>VLOOKUP(H37,[3]Hoja1!A$1:G$445,2,0)</f>
        <v>NATURALEZA DE LA TAREA</v>
      </c>
      <c r="H37" s="53" t="s">
        <v>76</v>
      </c>
      <c r="I37" s="53" t="s">
        <v>1396</v>
      </c>
      <c r="J37" s="84" t="str">
        <f>VLOOKUP(H37,[3]Hoja1!A$2:G$445,3,0)</f>
        <v>ESTRÉS,  TRANSTORNOS DEL SUEÑO</v>
      </c>
      <c r="K37" s="61"/>
      <c r="L37" s="84" t="str">
        <f>VLOOKUP(H37,[3]Hoja1!A$2:G$445,4,0)</f>
        <v>N/A</v>
      </c>
      <c r="M37" s="84" t="str">
        <f>VLOOKUP(H37,[3]Hoja1!A$2:G$445,5,0)</f>
        <v>PVE PSICOSOCIAL</v>
      </c>
      <c r="N37" s="61">
        <v>2</v>
      </c>
      <c r="O37" s="62">
        <v>3</v>
      </c>
      <c r="P37" s="62">
        <v>10</v>
      </c>
      <c r="Q37" s="55">
        <f t="shared" si="1"/>
        <v>6</v>
      </c>
      <c r="R37" s="55">
        <f t="shared" si="2"/>
        <v>60</v>
      </c>
      <c r="S37" s="63" t="str">
        <f t="shared" si="3"/>
        <v>M-6</v>
      </c>
      <c r="T37" s="64" t="str">
        <f t="shared" si="0"/>
        <v>III</v>
      </c>
      <c r="U37" s="65" t="str">
        <f t="shared" si="4"/>
        <v>Mejorable</v>
      </c>
      <c r="V37" s="103"/>
      <c r="W37" s="84" t="str">
        <f>VLOOKUP(H37,[3]Hoja1!A$2:G$445,6,0)</f>
        <v>ESTRÉS</v>
      </c>
      <c r="X37" s="61"/>
      <c r="Y37" s="61"/>
      <c r="Z37" s="61"/>
      <c r="AA37" s="68"/>
      <c r="AB37" s="84" t="str">
        <f>VLOOKUP(H37,[3]Hoja1!A$2:G$445,7,0)</f>
        <v>N/A</v>
      </c>
      <c r="AC37" s="61" t="s">
        <v>1203</v>
      </c>
      <c r="AD37" s="94"/>
    </row>
    <row r="38" spans="1:30" ht="51" x14ac:dyDescent="0.25">
      <c r="A38" s="86"/>
      <c r="B38" s="86"/>
      <c r="C38" s="94"/>
      <c r="D38" s="97"/>
      <c r="E38" s="100"/>
      <c r="F38" s="100"/>
      <c r="G38" s="84" t="str">
        <f>VLOOKUP(H38,[3]Hoja1!A$1:G$445,2,0)</f>
        <v>Forzadas, Prolongadas</v>
      </c>
      <c r="H38" s="53" t="s">
        <v>40</v>
      </c>
      <c r="I38" s="53" t="s">
        <v>1373</v>
      </c>
      <c r="J38" s="84" t="str">
        <f>VLOOKUP(H38,[3]Hoja1!A$2:G$445,3,0)</f>
        <v xml:space="preserve">Lesiones osteomusculares, lesiones osteoarticulares
</v>
      </c>
      <c r="K38" s="61"/>
      <c r="L38" s="84" t="str">
        <f>VLOOKUP(H38,[3]Hoja1!A$2:G$445,4,0)</f>
        <v>Inspecciones planeadas e inspecciones no planeadas, procedimientos de programas de seguridad y salud en el trabajo</v>
      </c>
      <c r="M38" s="84" t="str">
        <f>VLOOKUP(H38,[3]Hoja1!A$2:G$445,5,0)</f>
        <v>PVE Biomecánico, programa pausas activas, exámenes periódicos, recomendaciones, control de posturas</v>
      </c>
      <c r="N38" s="61">
        <v>2</v>
      </c>
      <c r="O38" s="62">
        <v>3</v>
      </c>
      <c r="P38" s="62">
        <v>25</v>
      </c>
      <c r="Q38" s="55">
        <f t="shared" si="1"/>
        <v>6</v>
      </c>
      <c r="R38" s="55">
        <f t="shared" si="2"/>
        <v>150</v>
      </c>
      <c r="S38" s="63" t="str">
        <f t="shared" si="3"/>
        <v>M-6</v>
      </c>
      <c r="T38" s="64" t="str">
        <f t="shared" si="0"/>
        <v>II</v>
      </c>
      <c r="U38" s="65" t="str">
        <f t="shared" si="4"/>
        <v>No Aceptable o Aceptable Con Control Especifico</v>
      </c>
      <c r="V38" s="103"/>
      <c r="W38" s="84" t="str">
        <f>VLOOKUP(H38,[3]Hoja1!A$2:G$445,6,0)</f>
        <v>Enfermedades Osteomusculares</v>
      </c>
      <c r="X38" s="61"/>
      <c r="Y38" s="61"/>
      <c r="Z38" s="61"/>
      <c r="AA38" s="68"/>
      <c r="AB38" s="84" t="str">
        <f>VLOOKUP(H38,[3]Hoja1!A$2:G$445,7,0)</f>
        <v>Prevención en lesiones osteomusculares, líderes de pausas activas</v>
      </c>
      <c r="AC38" s="61" t="s">
        <v>1204</v>
      </c>
      <c r="AD38" s="94"/>
    </row>
    <row r="39" spans="1:30" ht="51" x14ac:dyDescent="0.25">
      <c r="A39" s="86"/>
      <c r="B39" s="86"/>
      <c r="C39" s="94"/>
      <c r="D39" s="97"/>
      <c r="E39" s="100"/>
      <c r="F39" s="100"/>
      <c r="G39" s="84" t="str">
        <f>VLOOKUP(H39,[3]Hoja1!A$1:G$445,2,0)</f>
        <v>Movimientos repetitivos, Miembros Superiores</v>
      </c>
      <c r="H39" s="53" t="s">
        <v>47</v>
      </c>
      <c r="I39" s="53" t="s">
        <v>1373</v>
      </c>
      <c r="J39" s="84" t="str">
        <f>VLOOKUP(H39,[3]Hoja1!A$2:G$445,3,0)</f>
        <v>Lesiones Musculoesqueléticas</v>
      </c>
      <c r="K39" s="61"/>
      <c r="L39" s="84" t="str">
        <f>VLOOKUP(H39,[3]Hoja1!A$2:G$445,4,0)</f>
        <v>N/A</v>
      </c>
      <c r="M39" s="84" t="str">
        <f>VLOOKUP(H39,[3]Hoja1!A$2:G$445,5,0)</f>
        <v>PVE BIomécanico, programa pausas activas, examenes periódicos, recomendaicones, control de posturas</v>
      </c>
      <c r="N39" s="61">
        <v>2</v>
      </c>
      <c r="O39" s="62">
        <v>3</v>
      </c>
      <c r="P39" s="62">
        <v>10</v>
      </c>
      <c r="Q39" s="55">
        <f t="shared" si="1"/>
        <v>6</v>
      </c>
      <c r="R39" s="55">
        <f t="shared" si="2"/>
        <v>60</v>
      </c>
      <c r="S39" s="63" t="str">
        <f t="shared" si="3"/>
        <v>M-6</v>
      </c>
      <c r="T39" s="64" t="str">
        <f t="shared" si="0"/>
        <v>III</v>
      </c>
      <c r="U39" s="65" t="str">
        <f t="shared" si="4"/>
        <v>Mejorable</v>
      </c>
      <c r="V39" s="103"/>
      <c r="W39" s="84" t="str">
        <f>VLOOKUP(H39,[3]Hoja1!A$2:G$445,6,0)</f>
        <v>Enfermedades musculoesqueleticas</v>
      </c>
      <c r="X39" s="61"/>
      <c r="Y39" s="61"/>
      <c r="Z39" s="61"/>
      <c r="AA39" s="68"/>
      <c r="AB39" s="84" t="str">
        <f>VLOOKUP(H39,[3]Hoja1!A$2:G$445,7,0)</f>
        <v>Prevención en lesiones osteomusculares, líderes de pausas activas</v>
      </c>
      <c r="AC39" s="61" t="s">
        <v>1204</v>
      </c>
      <c r="AD39" s="94"/>
    </row>
    <row r="40" spans="1:30" ht="51" x14ac:dyDescent="0.25">
      <c r="A40" s="86"/>
      <c r="B40" s="86"/>
      <c r="C40" s="94"/>
      <c r="D40" s="97"/>
      <c r="E40" s="100"/>
      <c r="F40" s="100"/>
      <c r="G40" s="84" t="str">
        <f>VLOOKUP(H40,[3]Hoja1!A$1:G$445,2,0)</f>
        <v>Atropellamiento, Envestir</v>
      </c>
      <c r="H40" s="53" t="s">
        <v>1187</v>
      </c>
      <c r="I40" s="53" t="s">
        <v>1374</v>
      </c>
      <c r="J40" s="84" t="str">
        <f>VLOOKUP(H40,[3]Hoja1!A$2:G$445,3,0)</f>
        <v>Lesiones, pérdidas materiales, muerte</v>
      </c>
      <c r="K40" s="61"/>
      <c r="L40" s="84" t="str">
        <f>VLOOKUP(H40,[3]Hoja1!A$2:G$445,4,0)</f>
        <v>Inspecciones planeadas e inspecciones no planeadas, procedimientos de programas de seguridad y salud en el trabajo</v>
      </c>
      <c r="M40" s="84" t="str">
        <f>VLOOKUP(H40,[3]Hoja1!A$2:G$445,5,0)</f>
        <v>Programa de seguridad vial, señalización</v>
      </c>
      <c r="N40" s="61">
        <v>2</v>
      </c>
      <c r="O40" s="62">
        <v>3</v>
      </c>
      <c r="P40" s="62">
        <v>60</v>
      </c>
      <c r="Q40" s="55">
        <f t="shared" si="1"/>
        <v>6</v>
      </c>
      <c r="R40" s="55">
        <f t="shared" si="2"/>
        <v>360</v>
      </c>
      <c r="S40" s="63" t="str">
        <f t="shared" si="3"/>
        <v>M-6</v>
      </c>
      <c r="T40" s="64" t="str">
        <f t="shared" si="0"/>
        <v>II</v>
      </c>
      <c r="U40" s="65" t="str">
        <f t="shared" si="4"/>
        <v>No Aceptable o Aceptable Con Control Especifico</v>
      </c>
      <c r="V40" s="103"/>
      <c r="W40" s="84" t="str">
        <f>VLOOKUP(H40,[3]Hoja1!A$2:G$445,6,0)</f>
        <v>Muerte</v>
      </c>
      <c r="X40" s="61"/>
      <c r="Y40" s="61"/>
      <c r="Z40" s="61"/>
      <c r="AA40" s="68"/>
      <c r="AB40" s="84" t="str">
        <f>VLOOKUP(H40,[3]Hoja1!A$2:G$445,7,0)</f>
        <v>Seguridad vial y manejo defensivo, aseguramiento de áreas de trabajo</v>
      </c>
      <c r="AC40" s="61" t="s">
        <v>1205</v>
      </c>
      <c r="AD40" s="94"/>
    </row>
    <row r="41" spans="1:30" ht="40.5" x14ac:dyDescent="0.25">
      <c r="A41" s="86"/>
      <c r="B41" s="86"/>
      <c r="C41" s="94"/>
      <c r="D41" s="97"/>
      <c r="E41" s="100"/>
      <c r="F41" s="100"/>
      <c r="G41" s="84" t="str">
        <f>VLOOKUP(H41,[3]Hoja1!A$1:G$445,2,0)</f>
        <v>Superficies de trabajo irregulares o deslizantes</v>
      </c>
      <c r="H41" s="53" t="s">
        <v>597</v>
      </c>
      <c r="I41" s="53" t="s">
        <v>1374</v>
      </c>
      <c r="J41" s="84" t="str">
        <f>VLOOKUP(H41,[3]Hoja1!A$2:G$445,3,0)</f>
        <v>Caidas del mismo nivel, fracturas, golpe con objetos, caídas de objetos, obstrucción de rutas de evacuación</v>
      </c>
      <c r="K41" s="61"/>
      <c r="L41" s="84" t="str">
        <f>VLOOKUP(H41,[3]Hoja1!A$2:G$445,4,0)</f>
        <v>N/A</v>
      </c>
      <c r="M41" s="84" t="str">
        <f>VLOOKUP(H41,[3]Hoja1!A$2:G$445,5,0)</f>
        <v>N/A</v>
      </c>
      <c r="N41" s="61">
        <v>2</v>
      </c>
      <c r="O41" s="62">
        <v>3</v>
      </c>
      <c r="P41" s="62">
        <v>25</v>
      </c>
      <c r="Q41" s="55">
        <f t="shared" si="1"/>
        <v>6</v>
      </c>
      <c r="R41" s="55">
        <f t="shared" si="2"/>
        <v>150</v>
      </c>
      <c r="S41" s="63" t="str">
        <f t="shared" si="3"/>
        <v>M-6</v>
      </c>
      <c r="T41" s="64" t="str">
        <f t="shared" si="0"/>
        <v>II</v>
      </c>
      <c r="U41" s="65" t="str">
        <f t="shared" si="4"/>
        <v>No Aceptable o Aceptable Con Control Especifico</v>
      </c>
      <c r="V41" s="103"/>
      <c r="W41" s="84" t="str">
        <f>VLOOKUP(H41,[3]Hoja1!A$2:G$445,6,0)</f>
        <v>Caídas de distinto nivel</v>
      </c>
      <c r="X41" s="61"/>
      <c r="Y41" s="61"/>
      <c r="Z41" s="61"/>
      <c r="AA41" s="68"/>
      <c r="AB41" s="84" t="str">
        <f>VLOOKUP(H41,[3]Hoja1!A$2:G$445,7,0)</f>
        <v>Pautas Básicas en orden y aseo en el lugar de trabajo, actos y condiciones inseguras</v>
      </c>
      <c r="AC41" s="61"/>
      <c r="AD41" s="94"/>
    </row>
    <row r="42" spans="1:30" ht="63.75" x14ac:dyDescent="0.25">
      <c r="A42" s="86"/>
      <c r="B42" s="86"/>
      <c r="C42" s="94"/>
      <c r="D42" s="97"/>
      <c r="E42" s="100"/>
      <c r="F42" s="100"/>
      <c r="G42" s="84" t="str">
        <f>VLOOKUP(H42,[3]Hoja1!A$1:G$445,2,0)</f>
        <v>Atraco, golpiza, atentados y secuestrados</v>
      </c>
      <c r="H42" s="53" t="s">
        <v>57</v>
      </c>
      <c r="I42" s="53" t="s">
        <v>1374</v>
      </c>
      <c r="J42" s="84" t="str">
        <f>VLOOKUP(H42,[3]Hoja1!A$2:G$445,3,0)</f>
        <v>Estrés, golpes, Secuestros</v>
      </c>
      <c r="K42" s="61"/>
      <c r="L42" s="84" t="str">
        <f>VLOOKUP(H42,[3]Hoja1!A$2:G$445,4,0)</f>
        <v>Inspecciones planeadas e inspecciones no planeadas, procedimientos de programas de seguridad y salud en el trabajo</v>
      </c>
      <c r="M42" s="84" t="str">
        <f>VLOOKUP(H42,[3]Hoja1!A$2:G$445,5,0)</f>
        <v xml:space="preserve">Uniformes Corporativos, Caquetas corporativas, Carnetización
</v>
      </c>
      <c r="N42" s="61">
        <v>2</v>
      </c>
      <c r="O42" s="62">
        <v>3</v>
      </c>
      <c r="P42" s="62">
        <v>60</v>
      </c>
      <c r="Q42" s="55">
        <f t="shared" si="1"/>
        <v>6</v>
      </c>
      <c r="R42" s="55">
        <f t="shared" si="2"/>
        <v>360</v>
      </c>
      <c r="S42" s="63" t="str">
        <f t="shared" si="3"/>
        <v>M-6</v>
      </c>
      <c r="T42" s="64" t="str">
        <f t="shared" si="0"/>
        <v>II</v>
      </c>
      <c r="U42" s="65" t="str">
        <f t="shared" si="4"/>
        <v>No Aceptable o Aceptable Con Control Especifico</v>
      </c>
      <c r="V42" s="103"/>
      <c r="W42" s="84" t="str">
        <f>VLOOKUP(H42,[3]Hoja1!A$2:G$445,6,0)</f>
        <v>Secuestros</v>
      </c>
      <c r="X42" s="61"/>
      <c r="Y42" s="61"/>
      <c r="Z42" s="61"/>
      <c r="AA42" s="68"/>
      <c r="AB42" s="84" t="str">
        <f>VLOOKUP(H42,[3]Hoja1!A$2:G$445,7,0)</f>
        <v>N/A</v>
      </c>
      <c r="AC42" s="61" t="s">
        <v>1207</v>
      </c>
      <c r="AD42" s="94"/>
    </row>
    <row r="43" spans="1:30" ht="51.75" thickBot="1" x14ac:dyDescent="0.3">
      <c r="A43" s="86"/>
      <c r="B43" s="86"/>
      <c r="C43" s="95"/>
      <c r="D43" s="98"/>
      <c r="E43" s="101"/>
      <c r="F43" s="101"/>
      <c r="G43" s="84" t="str">
        <f>VLOOKUP(H43,[3]Hoja1!A$1:G$445,2,0)</f>
        <v>SISMOS, INCENDIOS, INUNDACIONES, TERREMOTOS, VENDAVALES, DERRUMBE</v>
      </c>
      <c r="H43" s="53" t="s">
        <v>62</v>
      </c>
      <c r="I43" s="53" t="s">
        <v>1375</v>
      </c>
      <c r="J43" s="84" t="str">
        <f>VLOOKUP(H43,[3]Hoja1!A$2:G$445,3,0)</f>
        <v>SISMOS, INCENDIOS, INUNDACIONES, TERREMOTOS, VENDAVALES</v>
      </c>
      <c r="K43" s="61"/>
      <c r="L43" s="84" t="str">
        <f>VLOOKUP(H43,[3]Hoja1!A$2:G$445,4,0)</f>
        <v>Inspecciones planeadas e inspecciones no planeadas, procedimientos de programas de seguridad y salud en el trabajo</v>
      </c>
      <c r="M43" s="84" t="str">
        <f>VLOOKUP(H43,[3]Hoja1!A$2:G$445,5,0)</f>
        <v>BRIGADAS DE EMERGENCIAS</v>
      </c>
      <c r="N43" s="61">
        <v>2</v>
      </c>
      <c r="O43" s="62">
        <v>1</v>
      </c>
      <c r="P43" s="62">
        <v>100</v>
      </c>
      <c r="Q43" s="55">
        <f t="shared" si="1"/>
        <v>2</v>
      </c>
      <c r="R43" s="55">
        <f t="shared" si="2"/>
        <v>200</v>
      </c>
      <c r="S43" s="63" t="str">
        <f t="shared" si="3"/>
        <v>B-2</v>
      </c>
      <c r="T43" s="64" t="str">
        <f t="shared" si="0"/>
        <v>II</v>
      </c>
      <c r="U43" s="65" t="str">
        <f t="shared" si="4"/>
        <v>No Aceptable o Aceptable Con Control Especifico</v>
      </c>
      <c r="V43" s="104"/>
      <c r="W43" s="84" t="str">
        <f>VLOOKUP(H43,[3]Hoja1!A$2:G$445,6,0)</f>
        <v>MUERTE</v>
      </c>
      <c r="X43" s="61"/>
      <c r="Y43" s="61"/>
      <c r="Z43" s="61"/>
      <c r="AA43" s="68"/>
      <c r="AB43" s="84" t="str">
        <f>VLOOKUP(H43,[3]Hoja1!A$2:G$445,7,0)</f>
        <v>ENTRENAMIENTO DE LA BRIGADA; DIVULGACIÓN DE PLAN DE EMERGENCIA</v>
      </c>
      <c r="AC43" s="61" t="s">
        <v>1209</v>
      </c>
      <c r="AD43" s="106"/>
    </row>
    <row r="44" spans="1:30" ht="51" x14ac:dyDescent="0.25">
      <c r="A44" s="86"/>
      <c r="B44" s="86"/>
      <c r="C44" s="107" t="s">
        <v>1185</v>
      </c>
      <c r="D44" s="109" t="s">
        <v>1184</v>
      </c>
      <c r="E44" s="112" t="s">
        <v>1018</v>
      </c>
      <c r="F44" s="112" t="s">
        <v>1214</v>
      </c>
      <c r="G44" s="82" t="str">
        <f>VLOOKUP(H44,[3]Hoja1!A$1:G$445,2,0)</f>
        <v>Virus</v>
      </c>
      <c r="H44" s="22" t="s">
        <v>120</v>
      </c>
      <c r="I44" s="22" t="s">
        <v>1370</v>
      </c>
      <c r="J44" s="82" t="str">
        <f>VLOOKUP(H44,[3]Hoja1!A$2:G$445,3,0)</f>
        <v>Infecciones Virales</v>
      </c>
      <c r="K44" s="16"/>
      <c r="L44" s="82" t="str">
        <f>VLOOKUP(H44,[3]Hoja1!A$2:G$445,4,0)</f>
        <v>Inspecciones planeadas e inspecciones no planeadas, procedimientos de programas de seguridad y salud en el trabajo</v>
      </c>
      <c r="M44" s="82" t="str">
        <f>VLOOKUP(H44,[3]Hoja1!A$2:G$445,5,0)</f>
        <v>Programa de vacunación, bota pantalon, overol, guantes, tapabocas, mascarillas con filtos</v>
      </c>
      <c r="N44" s="81">
        <v>2</v>
      </c>
      <c r="O44" s="24">
        <v>3</v>
      </c>
      <c r="P44" s="24">
        <v>10</v>
      </c>
      <c r="Q44" s="24">
        <f t="shared" si="1"/>
        <v>6</v>
      </c>
      <c r="R44" s="24">
        <f t="shared" si="2"/>
        <v>60</v>
      </c>
      <c r="S44" s="29" t="str">
        <f t="shared" si="3"/>
        <v>M-6</v>
      </c>
      <c r="T44" s="30" t="str">
        <f t="shared" si="0"/>
        <v>III</v>
      </c>
      <c r="U44" s="31" t="str">
        <f t="shared" si="4"/>
        <v>Mejorable</v>
      </c>
      <c r="V44" s="88">
        <v>2</v>
      </c>
      <c r="W44" s="82" t="str">
        <f>VLOOKUP(H44,[3]Hoja1!A$2:G$445,6,0)</f>
        <v xml:space="preserve">Enfermedades Infectocontagiosas
</v>
      </c>
      <c r="X44" s="16"/>
      <c r="Y44" s="16"/>
      <c r="Z44" s="16"/>
      <c r="AA44" s="15"/>
      <c r="AB44" s="82" t="str">
        <f>VLOOKUP(H44,[3]Hoja1!A$2:G$445,7,0)</f>
        <v xml:space="preserve">Riesgo Biológico, Autocuidado y/o Uso y manejo adecuado de E.P.P.
</v>
      </c>
      <c r="AC44" s="81" t="s">
        <v>1252</v>
      </c>
      <c r="AD44" s="90" t="s">
        <v>1201</v>
      </c>
    </row>
    <row r="45" spans="1:30" ht="51" x14ac:dyDescent="0.25">
      <c r="A45" s="86"/>
      <c r="B45" s="86"/>
      <c r="C45" s="91"/>
      <c r="D45" s="110"/>
      <c r="E45" s="113"/>
      <c r="F45" s="113"/>
      <c r="G45" s="82" t="str">
        <f>VLOOKUP(H45,[3]Hoja1!A$1:G$445,2,0)</f>
        <v>INFRAROJA, ULTRAVIOLETA, VISIBLE, RADIOFRECUENCIA, MICROONDAS, LASER</v>
      </c>
      <c r="H45" s="22" t="s">
        <v>67</v>
      </c>
      <c r="I45" s="22" t="s">
        <v>1371</v>
      </c>
      <c r="J45" s="82" t="str">
        <f>VLOOKUP(H45,[3]Hoja1!A$2:G$445,3,0)</f>
        <v>CÁNCER, LESIONES DÉRMICAS Y OCULARES</v>
      </c>
      <c r="K45" s="16"/>
      <c r="L45" s="82" t="str">
        <f>VLOOKUP(H45,[3]Hoja1!A$2:G$445,4,0)</f>
        <v>Inspecciones planeadas e inspecciones no planeadas, procedimientos de programas de seguridad y salud en el trabajo</v>
      </c>
      <c r="M45" s="82" t="str">
        <f>VLOOKUP(H45,[3]Hoja1!A$2:G$445,5,0)</f>
        <v>PROGRAMA BLOQUEADOR SOLAR</v>
      </c>
      <c r="N45" s="16">
        <v>2</v>
      </c>
      <c r="O45" s="17">
        <v>3</v>
      </c>
      <c r="P45" s="17">
        <v>10</v>
      </c>
      <c r="Q45" s="24">
        <f t="shared" si="1"/>
        <v>6</v>
      </c>
      <c r="R45" s="24">
        <f t="shared" si="2"/>
        <v>60</v>
      </c>
      <c r="S45" s="29" t="str">
        <f t="shared" si="3"/>
        <v>M-6</v>
      </c>
      <c r="T45" s="30" t="str">
        <f t="shared" si="0"/>
        <v>III</v>
      </c>
      <c r="U45" s="31" t="str">
        <f t="shared" si="4"/>
        <v>Mejorable</v>
      </c>
      <c r="V45" s="115"/>
      <c r="W45" s="82" t="str">
        <f>VLOOKUP(H45,[3]Hoja1!A$2:G$445,6,0)</f>
        <v>CÁNCER</v>
      </c>
      <c r="X45" s="16"/>
      <c r="Y45" s="16"/>
      <c r="Z45" s="16"/>
      <c r="AA45" s="15"/>
      <c r="AB45" s="82" t="str">
        <f>VLOOKUP(H45,[3]Hoja1!A$2:G$445,7,0)</f>
        <v>N/A</v>
      </c>
      <c r="AC45" s="16" t="s">
        <v>1202</v>
      </c>
      <c r="AD45" s="91"/>
    </row>
    <row r="46" spans="1:30" ht="63.75" x14ac:dyDescent="0.25">
      <c r="A46" s="86"/>
      <c r="B46" s="86"/>
      <c r="C46" s="91"/>
      <c r="D46" s="110"/>
      <c r="E46" s="113"/>
      <c r="F46" s="113"/>
      <c r="G46" s="82" t="str">
        <f>VLOOKUP(H46,[3]Hoja1!A$1:G$445,2,0)</f>
        <v>NATURALEZA DE LA TAREA</v>
      </c>
      <c r="H46" s="22" t="s">
        <v>76</v>
      </c>
      <c r="I46" s="22" t="s">
        <v>1372</v>
      </c>
      <c r="J46" s="82" t="str">
        <f>VLOOKUP(H46,[3]Hoja1!A$2:G$445,3,0)</f>
        <v>ESTRÉS,  TRANSTORNOS DEL SUEÑO</v>
      </c>
      <c r="K46" s="16"/>
      <c r="L46" s="82" t="str">
        <f>VLOOKUP(H46,[3]Hoja1!A$2:G$445,4,0)</f>
        <v>N/A</v>
      </c>
      <c r="M46" s="82" t="str">
        <f>VLOOKUP(H46,[3]Hoja1!A$2:G$445,5,0)</f>
        <v>PVE PSICOSOCIAL</v>
      </c>
      <c r="N46" s="16">
        <v>2</v>
      </c>
      <c r="O46" s="17">
        <v>3</v>
      </c>
      <c r="P46" s="17">
        <v>10</v>
      </c>
      <c r="Q46" s="24">
        <f t="shared" si="1"/>
        <v>6</v>
      </c>
      <c r="R46" s="24">
        <f t="shared" si="2"/>
        <v>60</v>
      </c>
      <c r="S46" s="29" t="str">
        <f t="shared" si="3"/>
        <v>M-6</v>
      </c>
      <c r="T46" s="30" t="str">
        <f t="shared" si="0"/>
        <v>III</v>
      </c>
      <c r="U46" s="31" t="str">
        <f t="shared" si="4"/>
        <v>Mejorable</v>
      </c>
      <c r="V46" s="115"/>
      <c r="W46" s="82" t="str">
        <f>VLOOKUP(H46,[3]Hoja1!A$2:G$445,6,0)</f>
        <v>ESTRÉS</v>
      </c>
      <c r="X46" s="16"/>
      <c r="Y46" s="16"/>
      <c r="Z46" s="16"/>
      <c r="AA46" s="15"/>
      <c r="AB46" s="82" t="str">
        <f>VLOOKUP(H46,[3]Hoja1!A$2:G$445,7,0)</f>
        <v>N/A</v>
      </c>
      <c r="AC46" s="16" t="s">
        <v>1203</v>
      </c>
      <c r="AD46" s="91"/>
    </row>
    <row r="47" spans="1:30" ht="51" x14ac:dyDescent="0.25">
      <c r="A47" s="86"/>
      <c r="B47" s="86"/>
      <c r="C47" s="91"/>
      <c r="D47" s="110"/>
      <c r="E47" s="113"/>
      <c r="F47" s="113"/>
      <c r="G47" s="82" t="str">
        <f>VLOOKUP(H47,[3]Hoja1!A$1:G$445,2,0)</f>
        <v>MATERIAL PARTICULADO</v>
      </c>
      <c r="H47" s="22" t="s">
        <v>269</v>
      </c>
      <c r="I47" s="22" t="s">
        <v>1381</v>
      </c>
      <c r="J47" s="82" t="str">
        <f>VLOOKUP(H47,[3]Hoja1!A$2:G$445,3,0)</f>
        <v>NEUMOCONIOSIS, BRONQUITIS, ASMA, SILICOSIS</v>
      </c>
      <c r="K47" s="16"/>
      <c r="L47" s="82" t="str">
        <f>VLOOKUP(H47,[3]Hoja1!A$2:G$445,4,0)</f>
        <v>Inspecciones planeadas e inspecciones no planeadas, procedimientos de programas de seguridad y salud en el trabajo</v>
      </c>
      <c r="M47" s="82" t="str">
        <f>VLOOKUP(H47,[3]Hoja1!A$2:G$445,5,0)</f>
        <v>EPP MASCARILLAS Y FILTROS</v>
      </c>
      <c r="N47" s="81">
        <v>2</v>
      </c>
      <c r="O47" s="24">
        <v>3</v>
      </c>
      <c r="P47" s="24">
        <v>25</v>
      </c>
      <c r="Q47" s="24">
        <f t="shared" si="1"/>
        <v>6</v>
      </c>
      <c r="R47" s="24">
        <f t="shared" si="2"/>
        <v>150</v>
      </c>
      <c r="S47" s="29" t="str">
        <f t="shared" si="3"/>
        <v>M-6</v>
      </c>
      <c r="T47" s="30" t="str">
        <f t="shared" si="0"/>
        <v>II</v>
      </c>
      <c r="U47" s="31" t="str">
        <f t="shared" si="4"/>
        <v>No Aceptable o Aceptable Con Control Especifico</v>
      </c>
      <c r="V47" s="115"/>
      <c r="W47" s="82" t="str">
        <f>VLOOKUP(H47,[3]Hoja1!A$2:G$445,6,0)</f>
        <v>NEUMOCONIOSIS</v>
      </c>
      <c r="X47" s="16"/>
      <c r="Y47" s="16"/>
      <c r="Z47" s="16"/>
      <c r="AA47" s="15"/>
      <c r="AB47" s="82" t="str">
        <f>VLOOKUP(H47,[3]Hoja1!A$2:G$445,7,0)</f>
        <v>USO Y MANEJO DE LOS EPP</v>
      </c>
      <c r="AC47" s="81" t="s">
        <v>1232</v>
      </c>
      <c r="AD47" s="91"/>
    </row>
    <row r="48" spans="1:30" ht="51" x14ac:dyDescent="0.25">
      <c r="A48" s="86"/>
      <c r="B48" s="86"/>
      <c r="C48" s="91"/>
      <c r="D48" s="110"/>
      <c r="E48" s="113"/>
      <c r="F48" s="113"/>
      <c r="G48" s="82" t="str">
        <f>VLOOKUP(H48,[3]Hoja1!A$1:G$445,2,0)</f>
        <v>Forzadas, Prolongadas</v>
      </c>
      <c r="H48" s="22" t="s">
        <v>40</v>
      </c>
      <c r="I48" s="22" t="s">
        <v>1373</v>
      </c>
      <c r="J48" s="82" t="str">
        <f>VLOOKUP(H48,[3]Hoja1!A$2:G$445,3,0)</f>
        <v xml:space="preserve">Lesiones osteomusculares, lesiones osteoarticulares
</v>
      </c>
      <c r="K48" s="16"/>
      <c r="L48" s="82" t="str">
        <f>VLOOKUP(H48,[3]Hoja1!A$2:G$445,4,0)</f>
        <v>Inspecciones planeadas e inspecciones no planeadas, procedimientos de programas de seguridad y salud en el trabajo</v>
      </c>
      <c r="M48" s="82" t="str">
        <f>VLOOKUP(H48,[3]Hoja1!A$2:G$445,5,0)</f>
        <v>PVE Biomecánico, programa pausas activas, exámenes periódicos, recomendaciones, control de posturas</v>
      </c>
      <c r="N48" s="16">
        <v>2</v>
      </c>
      <c r="O48" s="17">
        <v>3</v>
      </c>
      <c r="P48" s="17">
        <v>25</v>
      </c>
      <c r="Q48" s="24">
        <f t="shared" si="1"/>
        <v>6</v>
      </c>
      <c r="R48" s="24">
        <f t="shared" si="2"/>
        <v>150</v>
      </c>
      <c r="S48" s="29" t="str">
        <f t="shared" si="3"/>
        <v>M-6</v>
      </c>
      <c r="T48" s="30" t="str">
        <f t="shared" si="0"/>
        <v>II</v>
      </c>
      <c r="U48" s="31" t="str">
        <f t="shared" si="4"/>
        <v>No Aceptable o Aceptable Con Control Especifico</v>
      </c>
      <c r="V48" s="115"/>
      <c r="W48" s="82" t="str">
        <f>VLOOKUP(H48,[3]Hoja1!A$2:G$445,6,0)</f>
        <v>Enfermedades Osteomusculares</v>
      </c>
      <c r="X48" s="16"/>
      <c r="Y48" s="16"/>
      <c r="Z48" s="16"/>
      <c r="AA48" s="15"/>
      <c r="AB48" s="82" t="str">
        <f>VLOOKUP(H48,[3]Hoja1!A$2:G$445,7,0)</f>
        <v>Prevención en lesiones osteomusculares, líderes de pausas activas</v>
      </c>
      <c r="AC48" s="16" t="s">
        <v>1204</v>
      </c>
      <c r="AD48" s="91"/>
    </row>
    <row r="49" spans="1:30" ht="51" x14ac:dyDescent="0.25">
      <c r="A49" s="86"/>
      <c r="B49" s="86"/>
      <c r="C49" s="91"/>
      <c r="D49" s="110"/>
      <c r="E49" s="113"/>
      <c r="F49" s="113"/>
      <c r="G49" s="82" t="str">
        <f>VLOOKUP(H49,[3]Hoja1!A$1:G$445,2,0)</f>
        <v>Movimientos repetitivos, Miembros Superiores</v>
      </c>
      <c r="H49" s="22" t="s">
        <v>47</v>
      </c>
      <c r="I49" s="22" t="s">
        <v>1373</v>
      </c>
      <c r="J49" s="82" t="str">
        <f>VLOOKUP(H49,[3]Hoja1!A$2:G$445,3,0)</f>
        <v>Lesiones Musculoesqueléticas</v>
      </c>
      <c r="K49" s="16"/>
      <c r="L49" s="82" t="str">
        <f>VLOOKUP(H49,[3]Hoja1!A$2:G$445,4,0)</f>
        <v>N/A</v>
      </c>
      <c r="M49" s="82" t="str">
        <f>VLOOKUP(H49,[3]Hoja1!A$2:G$445,5,0)</f>
        <v>PVE BIomécanico, programa pausas activas, examenes periódicos, recomendaicones, control de posturas</v>
      </c>
      <c r="N49" s="16">
        <v>2</v>
      </c>
      <c r="O49" s="17">
        <v>3</v>
      </c>
      <c r="P49" s="17">
        <v>10</v>
      </c>
      <c r="Q49" s="24">
        <f t="shared" si="1"/>
        <v>6</v>
      </c>
      <c r="R49" s="24">
        <f t="shared" si="2"/>
        <v>60</v>
      </c>
      <c r="S49" s="29" t="str">
        <f t="shared" si="3"/>
        <v>M-6</v>
      </c>
      <c r="T49" s="30" t="str">
        <f t="shared" si="0"/>
        <v>III</v>
      </c>
      <c r="U49" s="31" t="str">
        <f t="shared" si="4"/>
        <v>Mejorable</v>
      </c>
      <c r="V49" s="115"/>
      <c r="W49" s="82" t="str">
        <f>VLOOKUP(H49,[3]Hoja1!A$2:G$445,6,0)</f>
        <v>Enfermedades musculoesqueleticas</v>
      </c>
      <c r="X49" s="16"/>
      <c r="Y49" s="16"/>
      <c r="Z49" s="16"/>
      <c r="AA49" s="15"/>
      <c r="AB49" s="82" t="str">
        <f>VLOOKUP(H49,[3]Hoja1!A$2:G$445,7,0)</f>
        <v>Prevención en lesiones osteomusculares, líderes de pausas activas</v>
      </c>
      <c r="AC49" s="16" t="s">
        <v>1204</v>
      </c>
      <c r="AD49" s="91"/>
    </row>
    <row r="50" spans="1:30" ht="51" x14ac:dyDescent="0.25">
      <c r="A50" s="86"/>
      <c r="B50" s="86"/>
      <c r="C50" s="91"/>
      <c r="D50" s="110"/>
      <c r="E50" s="113"/>
      <c r="F50" s="113"/>
      <c r="G50" s="82" t="str">
        <f>VLOOKUP(H50,[3]Hoja1!A$1:G$445,2,0)</f>
        <v>Atropellamiento, Envestir</v>
      </c>
      <c r="H50" s="22" t="s">
        <v>1187</v>
      </c>
      <c r="I50" s="22" t="s">
        <v>1374</v>
      </c>
      <c r="J50" s="82" t="str">
        <f>VLOOKUP(H50,[3]Hoja1!A$2:G$445,3,0)</f>
        <v>Lesiones, pérdidas materiales, muerte</v>
      </c>
      <c r="K50" s="16"/>
      <c r="L50" s="82" t="str">
        <f>VLOOKUP(H50,[3]Hoja1!A$2:G$445,4,0)</f>
        <v>Inspecciones planeadas e inspecciones no planeadas, procedimientos de programas de seguridad y salud en el trabajo</v>
      </c>
      <c r="M50" s="82" t="str">
        <f>VLOOKUP(H50,[3]Hoja1!A$2:G$445,5,0)</f>
        <v>Programa de seguridad vial, señalización</v>
      </c>
      <c r="N50" s="16">
        <v>2</v>
      </c>
      <c r="O50" s="17">
        <v>3</v>
      </c>
      <c r="P50" s="17">
        <v>60</v>
      </c>
      <c r="Q50" s="24">
        <f t="shared" si="1"/>
        <v>6</v>
      </c>
      <c r="R50" s="24">
        <f t="shared" si="2"/>
        <v>360</v>
      </c>
      <c r="S50" s="29" t="str">
        <f t="shared" si="3"/>
        <v>M-6</v>
      </c>
      <c r="T50" s="30" t="str">
        <f t="shared" si="0"/>
        <v>II</v>
      </c>
      <c r="U50" s="31" t="str">
        <f t="shared" si="4"/>
        <v>No Aceptable o Aceptable Con Control Especifico</v>
      </c>
      <c r="V50" s="115"/>
      <c r="W50" s="82" t="str">
        <f>VLOOKUP(H50,[3]Hoja1!A$2:G$445,6,0)</f>
        <v>Muerte</v>
      </c>
      <c r="X50" s="16"/>
      <c r="Y50" s="16"/>
      <c r="Z50" s="16"/>
      <c r="AA50" s="15"/>
      <c r="AB50" s="82" t="str">
        <f>VLOOKUP(H50,[3]Hoja1!A$2:G$445,7,0)</f>
        <v>Seguridad vial y manejo defensivo, aseguramiento de áreas de trabajo</v>
      </c>
      <c r="AC50" s="16" t="s">
        <v>1205</v>
      </c>
      <c r="AD50" s="91"/>
    </row>
    <row r="51" spans="1:30" ht="40.5" x14ac:dyDescent="0.25">
      <c r="A51" s="86"/>
      <c r="B51" s="86"/>
      <c r="C51" s="91"/>
      <c r="D51" s="110"/>
      <c r="E51" s="113"/>
      <c r="F51" s="113"/>
      <c r="G51" s="82" t="str">
        <f>VLOOKUP(H51,[3]Hoja1!A$1:G$445,2,0)</f>
        <v>Superficies de trabajo irregulares o deslizantes</v>
      </c>
      <c r="H51" s="22" t="s">
        <v>597</v>
      </c>
      <c r="I51" s="22" t="s">
        <v>1374</v>
      </c>
      <c r="J51" s="82" t="str">
        <f>VLOOKUP(H51,[3]Hoja1!A$2:G$445,3,0)</f>
        <v>Caidas del mismo nivel, fracturas, golpe con objetos, caídas de objetos, obstrucción de rutas de evacuación</v>
      </c>
      <c r="K51" s="16"/>
      <c r="L51" s="82" t="str">
        <f>VLOOKUP(H51,[3]Hoja1!A$2:G$445,4,0)</f>
        <v>N/A</v>
      </c>
      <c r="M51" s="82" t="str">
        <f>VLOOKUP(H51,[3]Hoja1!A$2:G$445,5,0)</f>
        <v>N/A</v>
      </c>
      <c r="N51" s="16">
        <v>2</v>
      </c>
      <c r="O51" s="17">
        <v>3</v>
      </c>
      <c r="P51" s="17">
        <v>25</v>
      </c>
      <c r="Q51" s="24">
        <f t="shared" si="1"/>
        <v>6</v>
      </c>
      <c r="R51" s="24">
        <f t="shared" si="2"/>
        <v>150</v>
      </c>
      <c r="S51" s="29" t="str">
        <f t="shared" si="3"/>
        <v>M-6</v>
      </c>
      <c r="T51" s="30" t="str">
        <f t="shared" si="0"/>
        <v>II</v>
      </c>
      <c r="U51" s="31" t="str">
        <f t="shared" si="4"/>
        <v>No Aceptable o Aceptable Con Control Especifico</v>
      </c>
      <c r="V51" s="115"/>
      <c r="W51" s="82" t="str">
        <f>VLOOKUP(H51,[3]Hoja1!A$2:G$445,6,0)</f>
        <v>Caídas de distinto nivel</v>
      </c>
      <c r="X51" s="16"/>
      <c r="Y51" s="16"/>
      <c r="Z51" s="16"/>
      <c r="AA51" s="15"/>
      <c r="AB51" s="82" t="str">
        <f>VLOOKUP(H51,[3]Hoja1!A$2:G$445,7,0)</f>
        <v>Pautas Básicas en orden y aseo en el lugar de trabajo, actos y condiciones inseguras</v>
      </c>
      <c r="AC51" s="16"/>
      <c r="AD51" s="91"/>
    </row>
    <row r="52" spans="1:30" ht="63.75" x14ac:dyDescent="0.25">
      <c r="A52" s="86"/>
      <c r="B52" s="86"/>
      <c r="C52" s="91"/>
      <c r="D52" s="110"/>
      <c r="E52" s="113"/>
      <c r="F52" s="113"/>
      <c r="G52" s="82" t="str">
        <f>VLOOKUP(H52,[3]Hoja1!A$1:G$445,2,0)</f>
        <v>Herramientas Manuales</v>
      </c>
      <c r="H52" s="22" t="s">
        <v>606</v>
      </c>
      <c r="I52" s="22" t="s">
        <v>1374</v>
      </c>
      <c r="J52" s="82" t="str">
        <f>VLOOKUP(H52,[3]Hoja1!A$2:G$445,3,0)</f>
        <v>Quemaduras, contusiones y lesiones</v>
      </c>
      <c r="K52" s="16"/>
      <c r="L52" s="82" t="str">
        <f>VLOOKUP(H52,[3]Hoja1!A$2:G$445,4,0)</f>
        <v>Inspecciones planeadas e inspecciones no planeadas, procedimientos de programas de seguridad y salud en el trabajo</v>
      </c>
      <c r="M52" s="82" t="str">
        <f>VLOOKUP(H52,[3]Hoja1!A$2:G$445,5,0)</f>
        <v>E.P.P.</v>
      </c>
      <c r="N52" s="16">
        <v>2</v>
      </c>
      <c r="O52" s="17">
        <v>3</v>
      </c>
      <c r="P52" s="17">
        <v>25</v>
      </c>
      <c r="Q52" s="24">
        <f t="shared" si="1"/>
        <v>6</v>
      </c>
      <c r="R52" s="24">
        <f t="shared" si="2"/>
        <v>150</v>
      </c>
      <c r="S52" s="29" t="str">
        <f t="shared" si="3"/>
        <v>M-6</v>
      </c>
      <c r="T52" s="30" t="str">
        <f t="shared" si="0"/>
        <v>II</v>
      </c>
      <c r="U52" s="31" t="str">
        <f t="shared" si="4"/>
        <v>No Aceptable o Aceptable Con Control Especifico</v>
      </c>
      <c r="V52" s="115"/>
      <c r="W52" s="82" t="str">
        <f>VLOOKUP(H52,[3]Hoja1!A$2:G$445,6,0)</f>
        <v>Amputación</v>
      </c>
      <c r="X52" s="16"/>
      <c r="Y52" s="16"/>
      <c r="Z52" s="16"/>
      <c r="AA52" s="15"/>
      <c r="AB52" s="82" t="str">
        <f>VLOOKUP(H52,[3]Hoja1!A$2:G$445,7,0)</f>
        <v xml:space="preserve">
Uso y manejo adecuado de E.P.P., uso y manejo adecuado de herramientas manuales y/o máqinas y equipos</v>
      </c>
      <c r="AC52" s="16" t="s">
        <v>1234</v>
      </c>
      <c r="AD52" s="91"/>
    </row>
    <row r="53" spans="1:30" ht="63.75" x14ac:dyDescent="0.25">
      <c r="A53" s="86"/>
      <c r="B53" s="86"/>
      <c r="C53" s="91"/>
      <c r="D53" s="110"/>
      <c r="E53" s="113"/>
      <c r="F53" s="113"/>
      <c r="G53" s="82" t="str">
        <f>VLOOKUP(H53,[3]Hoja1!A$1:G$445,2,0)</f>
        <v>Atraco, golpiza, atentados y secuestrados</v>
      </c>
      <c r="H53" s="22" t="s">
        <v>57</v>
      </c>
      <c r="I53" s="22" t="s">
        <v>1374</v>
      </c>
      <c r="J53" s="82" t="str">
        <f>VLOOKUP(H53,[3]Hoja1!A$2:G$445,3,0)</f>
        <v>Estrés, golpes, Secuestros</v>
      </c>
      <c r="K53" s="16"/>
      <c r="L53" s="82" t="str">
        <f>VLOOKUP(H53,[3]Hoja1!A$2:G$445,4,0)</f>
        <v>Inspecciones planeadas e inspecciones no planeadas, procedimientos de programas de seguridad y salud en el trabajo</v>
      </c>
      <c r="M53" s="82" t="str">
        <f>VLOOKUP(H53,[3]Hoja1!A$2:G$445,5,0)</f>
        <v xml:space="preserve">Uniformes Corporativos, Caquetas corporativas, Carnetización
</v>
      </c>
      <c r="N53" s="16">
        <v>2</v>
      </c>
      <c r="O53" s="17">
        <v>3</v>
      </c>
      <c r="P53" s="17">
        <v>60</v>
      </c>
      <c r="Q53" s="24">
        <f t="shared" si="1"/>
        <v>6</v>
      </c>
      <c r="R53" s="24">
        <f t="shared" si="2"/>
        <v>360</v>
      </c>
      <c r="S53" s="29" t="str">
        <f t="shared" si="3"/>
        <v>M-6</v>
      </c>
      <c r="T53" s="30" t="str">
        <f t="shared" si="0"/>
        <v>II</v>
      </c>
      <c r="U53" s="31" t="str">
        <f t="shared" si="4"/>
        <v>No Aceptable o Aceptable Con Control Especifico</v>
      </c>
      <c r="V53" s="115"/>
      <c r="W53" s="82" t="str">
        <f>VLOOKUP(H53,[3]Hoja1!A$2:G$445,6,0)</f>
        <v>Secuestros</v>
      </c>
      <c r="X53" s="16"/>
      <c r="Y53" s="16"/>
      <c r="Z53" s="16"/>
      <c r="AA53" s="15"/>
      <c r="AB53" s="82" t="str">
        <f>VLOOKUP(H53,[3]Hoja1!A$2:G$445,7,0)</f>
        <v>N/A</v>
      </c>
      <c r="AC53" s="16" t="s">
        <v>1207</v>
      </c>
      <c r="AD53" s="91"/>
    </row>
    <row r="54" spans="1:30" ht="51.75" thickBot="1" x14ac:dyDescent="0.3">
      <c r="A54" s="86"/>
      <c r="B54" s="86"/>
      <c r="C54" s="108"/>
      <c r="D54" s="111"/>
      <c r="E54" s="114"/>
      <c r="F54" s="114"/>
      <c r="G54" s="82" t="str">
        <f>VLOOKUP(H54,[3]Hoja1!A$1:G$445,2,0)</f>
        <v>SISMOS, INCENDIOS, INUNDACIONES, TERREMOTOS, VENDAVALES, DERRUMBE</v>
      </c>
      <c r="H54" s="22" t="s">
        <v>62</v>
      </c>
      <c r="I54" s="22" t="s">
        <v>1375</v>
      </c>
      <c r="J54" s="82" t="str">
        <f>VLOOKUP(H54,[3]Hoja1!A$2:G$445,3,0)</f>
        <v>SISMOS, INCENDIOS, INUNDACIONES, TERREMOTOS, VENDAVALES</v>
      </c>
      <c r="K54" s="16"/>
      <c r="L54" s="82" t="str">
        <f>VLOOKUP(H54,[3]Hoja1!A$2:G$445,4,0)</f>
        <v>Inspecciones planeadas e inspecciones no planeadas, procedimientos de programas de seguridad y salud en el trabajo</v>
      </c>
      <c r="M54" s="82" t="str">
        <f>VLOOKUP(H54,[3]Hoja1!A$2:G$445,5,0)</f>
        <v>BRIGADAS DE EMERGENCIAS</v>
      </c>
      <c r="N54" s="16">
        <v>2</v>
      </c>
      <c r="O54" s="17">
        <v>1</v>
      </c>
      <c r="P54" s="17">
        <v>100</v>
      </c>
      <c r="Q54" s="24">
        <f t="shared" si="1"/>
        <v>2</v>
      </c>
      <c r="R54" s="24">
        <f t="shared" si="2"/>
        <v>200</v>
      </c>
      <c r="S54" s="29" t="str">
        <f t="shared" si="3"/>
        <v>B-2</v>
      </c>
      <c r="T54" s="30" t="str">
        <f t="shared" si="0"/>
        <v>II</v>
      </c>
      <c r="U54" s="31" t="str">
        <f t="shared" si="4"/>
        <v>No Aceptable o Aceptable Con Control Especifico</v>
      </c>
      <c r="V54" s="89"/>
      <c r="W54" s="82" t="str">
        <f>VLOOKUP(H54,[3]Hoja1!A$2:G$445,6,0)</f>
        <v>MUERTE</v>
      </c>
      <c r="X54" s="16"/>
      <c r="Y54" s="16"/>
      <c r="Z54" s="16"/>
      <c r="AA54" s="15"/>
      <c r="AB54" s="82" t="str">
        <f>VLOOKUP(H54,[3]Hoja1!A$2:G$445,7,0)</f>
        <v>ENTRENAMIENTO DE LA BRIGADA; DIVULGACIÓN DE PLAN DE EMERGENCIA</v>
      </c>
      <c r="AC54" s="16" t="s">
        <v>1209</v>
      </c>
      <c r="AD54" s="92"/>
    </row>
    <row r="55" spans="1:30" ht="51" x14ac:dyDescent="0.25">
      <c r="A55" s="86"/>
      <c r="B55" s="86"/>
      <c r="C55" s="93" t="s">
        <v>1218</v>
      </c>
      <c r="D55" s="96" t="s">
        <v>1219</v>
      </c>
      <c r="E55" s="99" t="s">
        <v>1029</v>
      </c>
      <c r="F55" s="99" t="s">
        <v>1214</v>
      </c>
      <c r="G55" s="84" t="str">
        <f>VLOOKUP(H55,[3]Hoja1!A$1:G$445,2,0)</f>
        <v>Virus</v>
      </c>
      <c r="H55" s="53" t="s">
        <v>120</v>
      </c>
      <c r="I55" s="53" t="s">
        <v>1370</v>
      </c>
      <c r="J55" s="84" t="str">
        <f>VLOOKUP(H55,[3]Hoja1!A$2:G$445,3,0)</f>
        <v>Infecciones Virales</v>
      </c>
      <c r="K55" s="61"/>
      <c r="L55" s="84" t="str">
        <f>VLOOKUP(H55,[3]Hoja1!A$2:G$445,4,0)</f>
        <v>Inspecciones planeadas e inspecciones no planeadas, procedimientos de programas de seguridad y salud en el trabajo</v>
      </c>
      <c r="M55" s="84" t="str">
        <f>VLOOKUP(H55,[3]Hoja1!A$2:G$445,5,0)</f>
        <v>Programa de vacunación, bota pantalon, overol, guantes, tapabocas, mascarillas con filtos</v>
      </c>
      <c r="N55" s="83">
        <v>2</v>
      </c>
      <c r="O55" s="55">
        <v>3</v>
      </c>
      <c r="P55" s="55">
        <v>10</v>
      </c>
      <c r="Q55" s="55">
        <f t="shared" si="1"/>
        <v>6</v>
      </c>
      <c r="R55" s="55">
        <f t="shared" si="2"/>
        <v>60</v>
      </c>
      <c r="S55" s="63" t="str">
        <f t="shared" si="3"/>
        <v>M-6</v>
      </c>
      <c r="T55" s="64" t="str">
        <f t="shared" si="0"/>
        <v>III</v>
      </c>
      <c r="U55" s="65" t="str">
        <f t="shared" si="4"/>
        <v>Mejorable</v>
      </c>
      <c r="V55" s="102">
        <v>3</v>
      </c>
      <c r="W55" s="84" t="str">
        <f>VLOOKUP(H55,[3]Hoja1!A$2:G$445,6,0)</f>
        <v xml:space="preserve">Enfermedades Infectocontagiosas
</v>
      </c>
      <c r="X55" s="61"/>
      <c r="Y55" s="61"/>
      <c r="Z55" s="61"/>
      <c r="AA55" s="68"/>
      <c r="AB55" s="84" t="str">
        <f>VLOOKUP(H55,[3]Hoja1!A$2:G$445,7,0)</f>
        <v xml:space="preserve">Riesgo Biológico, Autocuidado y/o Uso y manejo adecuado de E.P.P.
</v>
      </c>
      <c r="AC55" s="83" t="s">
        <v>1258</v>
      </c>
      <c r="AD55" s="105" t="s">
        <v>1201</v>
      </c>
    </row>
    <row r="56" spans="1:30" ht="51" x14ac:dyDescent="0.25">
      <c r="A56" s="86"/>
      <c r="B56" s="86"/>
      <c r="C56" s="94"/>
      <c r="D56" s="97"/>
      <c r="E56" s="100"/>
      <c r="F56" s="100"/>
      <c r="G56" s="84" t="str">
        <f>VLOOKUP(H56,[3]Hoja1!A$1:G$445,2,0)</f>
        <v>INFRAROJA, ULTRAVIOLETA, VISIBLE, RADIOFRECUENCIA, MICROONDAS, LASER</v>
      </c>
      <c r="H56" s="53" t="s">
        <v>67</v>
      </c>
      <c r="I56" s="53" t="s">
        <v>1371</v>
      </c>
      <c r="J56" s="84" t="str">
        <f>VLOOKUP(H56,[3]Hoja1!A$2:G$445,3,0)</f>
        <v>CÁNCER, LESIONES DÉRMICAS Y OCULARES</v>
      </c>
      <c r="K56" s="61"/>
      <c r="L56" s="84" t="str">
        <f>VLOOKUP(H56,[3]Hoja1!A$2:G$445,4,0)</f>
        <v>Inspecciones planeadas e inspecciones no planeadas, procedimientos de programas de seguridad y salud en el trabajo</v>
      </c>
      <c r="M56" s="84" t="str">
        <f>VLOOKUP(H56,[3]Hoja1!A$2:G$445,5,0)</f>
        <v>PROGRAMA BLOQUEADOR SOLAR</v>
      </c>
      <c r="N56" s="61">
        <v>2</v>
      </c>
      <c r="O56" s="62">
        <v>3</v>
      </c>
      <c r="P56" s="62">
        <v>10</v>
      </c>
      <c r="Q56" s="55">
        <f t="shared" si="1"/>
        <v>6</v>
      </c>
      <c r="R56" s="55">
        <f t="shared" si="2"/>
        <v>60</v>
      </c>
      <c r="S56" s="63" t="str">
        <f t="shared" si="3"/>
        <v>M-6</v>
      </c>
      <c r="T56" s="64" t="str">
        <f t="shared" si="0"/>
        <v>III</v>
      </c>
      <c r="U56" s="65" t="str">
        <f t="shared" si="4"/>
        <v>Mejorable</v>
      </c>
      <c r="V56" s="103"/>
      <c r="W56" s="84" t="str">
        <f>VLOOKUP(H56,[3]Hoja1!A$2:G$445,6,0)</f>
        <v>CÁNCER</v>
      </c>
      <c r="X56" s="61"/>
      <c r="Y56" s="61"/>
      <c r="Z56" s="61"/>
      <c r="AA56" s="68"/>
      <c r="AB56" s="84" t="str">
        <f>VLOOKUP(H56,[3]Hoja1!A$2:G$445,7,0)</f>
        <v>N/A</v>
      </c>
      <c r="AC56" s="61" t="s">
        <v>1202</v>
      </c>
      <c r="AD56" s="94"/>
    </row>
    <row r="57" spans="1:30" ht="63.75" x14ac:dyDescent="0.25">
      <c r="A57" s="86"/>
      <c r="B57" s="86"/>
      <c r="C57" s="94"/>
      <c r="D57" s="97"/>
      <c r="E57" s="100"/>
      <c r="F57" s="100"/>
      <c r="G57" s="84" t="str">
        <f>VLOOKUP(H57,[3]Hoja1!A$1:G$445,2,0)</f>
        <v>NATURALEZA DE LA TAREA</v>
      </c>
      <c r="H57" s="53" t="s">
        <v>76</v>
      </c>
      <c r="I57" s="53" t="s">
        <v>1372</v>
      </c>
      <c r="J57" s="84" t="str">
        <f>VLOOKUP(H57,[3]Hoja1!A$2:G$445,3,0)</f>
        <v>ESTRÉS,  TRANSTORNOS DEL SUEÑO</v>
      </c>
      <c r="K57" s="61"/>
      <c r="L57" s="84" t="str">
        <f>VLOOKUP(H57,[3]Hoja1!A$2:G$445,4,0)</f>
        <v>N/A</v>
      </c>
      <c r="M57" s="84" t="str">
        <f>VLOOKUP(H57,[3]Hoja1!A$2:G$445,5,0)</f>
        <v>PVE PSICOSOCIAL</v>
      </c>
      <c r="N57" s="61">
        <v>2</v>
      </c>
      <c r="O57" s="62">
        <v>3</v>
      </c>
      <c r="P57" s="62">
        <v>10</v>
      </c>
      <c r="Q57" s="55">
        <f t="shared" si="1"/>
        <v>6</v>
      </c>
      <c r="R57" s="55">
        <f t="shared" si="2"/>
        <v>60</v>
      </c>
      <c r="S57" s="63" t="str">
        <f t="shared" si="3"/>
        <v>M-6</v>
      </c>
      <c r="T57" s="64" t="str">
        <f t="shared" si="0"/>
        <v>III</v>
      </c>
      <c r="U57" s="65" t="str">
        <f t="shared" si="4"/>
        <v>Mejorable</v>
      </c>
      <c r="V57" s="103"/>
      <c r="W57" s="84" t="str">
        <f>VLOOKUP(H57,[3]Hoja1!A$2:G$445,6,0)</f>
        <v>ESTRÉS</v>
      </c>
      <c r="X57" s="61"/>
      <c r="Y57" s="61"/>
      <c r="Z57" s="61"/>
      <c r="AA57" s="68"/>
      <c r="AB57" s="84" t="str">
        <f>VLOOKUP(H57,[3]Hoja1!A$2:G$445,7,0)</f>
        <v>N/A</v>
      </c>
      <c r="AC57" s="61" t="s">
        <v>1203</v>
      </c>
      <c r="AD57" s="94"/>
    </row>
    <row r="58" spans="1:30" ht="51" x14ac:dyDescent="0.25">
      <c r="A58" s="86"/>
      <c r="B58" s="86"/>
      <c r="C58" s="94"/>
      <c r="D58" s="97"/>
      <c r="E58" s="100"/>
      <c r="F58" s="100"/>
      <c r="G58" s="84" t="str">
        <f>VLOOKUP(H58,[3]Hoja1!A$1:G$445,2,0)</f>
        <v>MATERIAL PARTICULADO</v>
      </c>
      <c r="H58" s="53" t="s">
        <v>269</v>
      </c>
      <c r="I58" s="53" t="s">
        <v>1381</v>
      </c>
      <c r="J58" s="84" t="str">
        <f>VLOOKUP(H58,[3]Hoja1!A$2:G$445,3,0)</f>
        <v>NEUMOCONIOSIS, BRONQUITIS, ASMA, SILICOSIS</v>
      </c>
      <c r="K58" s="61"/>
      <c r="L58" s="84" t="str">
        <f>VLOOKUP(H58,[3]Hoja1!A$2:G$445,4,0)</f>
        <v>Inspecciones planeadas e inspecciones no planeadas, procedimientos de programas de seguridad y salud en el trabajo</v>
      </c>
      <c r="M58" s="84" t="str">
        <f>VLOOKUP(H58,[3]Hoja1!A$2:G$445,5,0)</f>
        <v>EPP MASCARILLAS Y FILTROS</v>
      </c>
      <c r="N58" s="83">
        <v>2</v>
      </c>
      <c r="O58" s="55">
        <v>3</v>
      </c>
      <c r="P58" s="55">
        <v>25</v>
      </c>
      <c r="Q58" s="55">
        <f t="shared" si="1"/>
        <v>6</v>
      </c>
      <c r="R58" s="55">
        <f t="shared" si="2"/>
        <v>150</v>
      </c>
      <c r="S58" s="63" t="str">
        <f t="shared" si="3"/>
        <v>M-6</v>
      </c>
      <c r="T58" s="30" t="str">
        <f t="shared" si="0"/>
        <v>II</v>
      </c>
      <c r="U58" s="31" t="str">
        <f t="shared" si="4"/>
        <v>No Aceptable o Aceptable Con Control Especifico</v>
      </c>
      <c r="V58" s="103"/>
      <c r="W58" s="84" t="str">
        <f>VLOOKUP(H58,[3]Hoja1!A$2:G$445,6,0)</f>
        <v>NEUMOCONIOSIS</v>
      </c>
      <c r="X58" s="61"/>
      <c r="Y58" s="61"/>
      <c r="Z58" s="61"/>
      <c r="AA58" s="68"/>
      <c r="AB58" s="84" t="str">
        <f>VLOOKUP(H58,[3]Hoja1!A$2:G$445,7,0)</f>
        <v>USO Y MANEJO DE LOS EPP</v>
      </c>
      <c r="AC58" s="83" t="s">
        <v>1232</v>
      </c>
      <c r="AD58" s="94"/>
    </row>
    <row r="59" spans="1:30" ht="51" x14ac:dyDescent="0.25">
      <c r="A59" s="86"/>
      <c r="B59" s="86"/>
      <c r="C59" s="94"/>
      <c r="D59" s="97"/>
      <c r="E59" s="100"/>
      <c r="F59" s="100"/>
      <c r="G59" s="84" t="str">
        <f>VLOOKUP(H59,[3]Hoja1!A$1:G$445,2,0)</f>
        <v>Forzadas, Prolongadas</v>
      </c>
      <c r="H59" s="53" t="s">
        <v>40</v>
      </c>
      <c r="I59" s="53" t="s">
        <v>1373</v>
      </c>
      <c r="J59" s="84" t="str">
        <f>VLOOKUP(H59,[3]Hoja1!A$2:G$445,3,0)</f>
        <v xml:space="preserve">Lesiones osteomusculares, lesiones osteoarticulares
</v>
      </c>
      <c r="K59" s="61"/>
      <c r="L59" s="84" t="str">
        <f>VLOOKUP(H59,[3]Hoja1!A$2:G$445,4,0)</f>
        <v>Inspecciones planeadas e inspecciones no planeadas, procedimientos de programas de seguridad y salud en el trabajo</v>
      </c>
      <c r="M59" s="84" t="str">
        <f>VLOOKUP(H59,[3]Hoja1!A$2:G$445,5,0)</f>
        <v>PVE Biomecánico, programa pausas activas, exámenes periódicos, recomendaciones, control de posturas</v>
      </c>
      <c r="N59" s="61">
        <v>2</v>
      </c>
      <c r="O59" s="62">
        <v>3</v>
      </c>
      <c r="P59" s="62">
        <v>25</v>
      </c>
      <c r="Q59" s="55">
        <f t="shared" si="1"/>
        <v>6</v>
      </c>
      <c r="R59" s="55">
        <f t="shared" si="2"/>
        <v>150</v>
      </c>
      <c r="S59" s="63" t="str">
        <f t="shared" si="3"/>
        <v>M-6</v>
      </c>
      <c r="T59" s="64" t="str">
        <f t="shared" si="0"/>
        <v>II</v>
      </c>
      <c r="U59" s="65" t="str">
        <f t="shared" si="4"/>
        <v>No Aceptable o Aceptable Con Control Especifico</v>
      </c>
      <c r="V59" s="103"/>
      <c r="W59" s="84" t="str">
        <f>VLOOKUP(H59,[3]Hoja1!A$2:G$445,6,0)</f>
        <v>Enfermedades Osteomusculares</v>
      </c>
      <c r="X59" s="61"/>
      <c r="Y59" s="61"/>
      <c r="Z59" s="61"/>
      <c r="AA59" s="68"/>
      <c r="AB59" s="84" t="str">
        <f>VLOOKUP(H59,[3]Hoja1!A$2:G$445,7,0)</f>
        <v>Prevención en lesiones osteomusculares, líderes de pausas activas</v>
      </c>
      <c r="AC59" s="61" t="s">
        <v>1204</v>
      </c>
      <c r="AD59" s="94"/>
    </row>
    <row r="60" spans="1:30" ht="51" x14ac:dyDescent="0.25">
      <c r="A60" s="86"/>
      <c r="B60" s="86"/>
      <c r="C60" s="94"/>
      <c r="D60" s="97"/>
      <c r="E60" s="100"/>
      <c r="F60" s="100"/>
      <c r="G60" s="84" t="str">
        <f>VLOOKUP(H60,[3]Hoja1!A$1:G$445,2,0)</f>
        <v>Movimientos repetitivos, Miembros Superiores</v>
      </c>
      <c r="H60" s="53" t="s">
        <v>47</v>
      </c>
      <c r="I60" s="53" t="s">
        <v>1373</v>
      </c>
      <c r="J60" s="84" t="str">
        <f>VLOOKUP(H60,[3]Hoja1!A$2:G$445,3,0)</f>
        <v>Lesiones Musculoesqueléticas</v>
      </c>
      <c r="K60" s="61"/>
      <c r="L60" s="84" t="str">
        <f>VLOOKUP(H60,[3]Hoja1!A$2:G$445,4,0)</f>
        <v>N/A</v>
      </c>
      <c r="M60" s="84" t="str">
        <f>VLOOKUP(H60,[3]Hoja1!A$2:G$445,5,0)</f>
        <v>PVE BIomécanico, programa pausas activas, examenes periódicos, recomendaicones, control de posturas</v>
      </c>
      <c r="N60" s="61">
        <v>2</v>
      </c>
      <c r="O60" s="62">
        <v>3</v>
      </c>
      <c r="P60" s="62">
        <v>10</v>
      </c>
      <c r="Q60" s="55">
        <f t="shared" si="1"/>
        <v>6</v>
      </c>
      <c r="R60" s="55">
        <f t="shared" si="2"/>
        <v>60</v>
      </c>
      <c r="S60" s="63" t="str">
        <f t="shared" si="3"/>
        <v>M-6</v>
      </c>
      <c r="T60" s="64" t="str">
        <f t="shared" si="0"/>
        <v>III</v>
      </c>
      <c r="U60" s="65" t="str">
        <f t="shared" si="4"/>
        <v>Mejorable</v>
      </c>
      <c r="V60" s="103"/>
      <c r="W60" s="84" t="str">
        <f>VLOOKUP(H60,[3]Hoja1!A$2:G$445,6,0)</f>
        <v>Enfermedades musculoesqueleticas</v>
      </c>
      <c r="X60" s="61"/>
      <c r="Y60" s="61"/>
      <c r="Z60" s="61"/>
      <c r="AA60" s="68"/>
      <c r="AB60" s="84" t="str">
        <f>VLOOKUP(H60,[3]Hoja1!A$2:G$445,7,0)</f>
        <v>Prevención en lesiones osteomusculares, líderes de pausas activas</v>
      </c>
      <c r="AC60" s="61" t="s">
        <v>1204</v>
      </c>
      <c r="AD60" s="94"/>
    </row>
    <row r="61" spans="1:30" ht="51" x14ac:dyDescent="0.25">
      <c r="A61" s="86"/>
      <c r="B61" s="86"/>
      <c r="C61" s="94"/>
      <c r="D61" s="97"/>
      <c r="E61" s="100"/>
      <c r="F61" s="100"/>
      <c r="G61" s="84" t="str">
        <f>VLOOKUP(H61,[3]Hoja1!A$1:G$445,2,0)</f>
        <v>Atropellamiento, Envestir</v>
      </c>
      <c r="H61" s="53" t="s">
        <v>1187</v>
      </c>
      <c r="I61" s="53" t="s">
        <v>1374</v>
      </c>
      <c r="J61" s="84" t="str">
        <f>VLOOKUP(H61,[3]Hoja1!A$2:G$445,3,0)</f>
        <v>Lesiones, pérdidas materiales, muerte</v>
      </c>
      <c r="K61" s="61"/>
      <c r="L61" s="84" t="str">
        <f>VLOOKUP(H61,[3]Hoja1!A$2:G$445,4,0)</f>
        <v>Inspecciones planeadas e inspecciones no planeadas, procedimientos de programas de seguridad y salud en el trabajo</v>
      </c>
      <c r="M61" s="84" t="str">
        <f>VLOOKUP(H61,[3]Hoja1!A$2:G$445,5,0)</f>
        <v>Programa de seguridad vial, señalización</v>
      </c>
      <c r="N61" s="61">
        <v>2</v>
      </c>
      <c r="O61" s="62">
        <v>3</v>
      </c>
      <c r="P61" s="62">
        <v>60</v>
      </c>
      <c r="Q61" s="55">
        <f t="shared" si="1"/>
        <v>6</v>
      </c>
      <c r="R61" s="55">
        <f t="shared" si="2"/>
        <v>360</v>
      </c>
      <c r="S61" s="63" t="str">
        <f t="shared" si="3"/>
        <v>M-6</v>
      </c>
      <c r="T61" s="64" t="str">
        <f t="shared" si="0"/>
        <v>II</v>
      </c>
      <c r="U61" s="65" t="str">
        <f t="shared" si="4"/>
        <v>No Aceptable o Aceptable Con Control Especifico</v>
      </c>
      <c r="V61" s="103"/>
      <c r="W61" s="84" t="str">
        <f>VLOOKUP(H61,[3]Hoja1!A$2:G$445,6,0)</f>
        <v>Muerte</v>
      </c>
      <c r="X61" s="61"/>
      <c r="Y61" s="61"/>
      <c r="Z61" s="61"/>
      <c r="AA61" s="68"/>
      <c r="AB61" s="84" t="str">
        <f>VLOOKUP(H61,[3]Hoja1!A$2:G$445,7,0)</f>
        <v>Seguridad vial y manejo defensivo, aseguramiento de áreas de trabajo</v>
      </c>
      <c r="AC61" s="61" t="s">
        <v>1205</v>
      </c>
      <c r="AD61" s="94"/>
    </row>
    <row r="62" spans="1:30" ht="40.5" x14ac:dyDescent="0.25">
      <c r="A62" s="86"/>
      <c r="B62" s="86"/>
      <c r="C62" s="94"/>
      <c r="D62" s="97"/>
      <c r="E62" s="100"/>
      <c r="F62" s="100"/>
      <c r="G62" s="84" t="str">
        <f>VLOOKUP(H62,[3]Hoja1!A$1:G$445,2,0)</f>
        <v>Superficies de trabajo irregulares o deslizantes</v>
      </c>
      <c r="H62" s="53" t="s">
        <v>597</v>
      </c>
      <c r="I62" s="53" t="s">
        <v>1374</v>
      </c>
      <c r="J62" s="84" t="str">
        <f>VLOOKUP(H62,[3]Hoja1!A$2:G$445,3,0)</f>
        <v>Caidas del mismo nivel, fracturas, golpe con objetos, caídas de objetos, obstrucción de rutas de evacuación</v>
      </c>
      <c r="K62" s="61"/>
      <c r="L62" s="84" t="str">
        <f>VLOOKUP(H62,[3]Hoja1!A$2:G$445,4,0)</f>
        <v>N/A</v>
      </c>
      <c r="M62" s="84" t="str">
        <f>VLOOKUP(H62,[3]Hoja1!A$2:G$445,5,0)</f>
        <v>N/A</v>
      </c>
      <c r="N62" s="61">
        <v>2</v>
      </c>
      <c r="O62" s="62">
        <v>3</v>
      </c>
      <c r="P62" s="62">
        <v>25</v>
      </c>
      <c r="Q62" s="55">
        <f t="shared" si="1"/>
        <v>6</v>
      </c>
      <c r="R62" s="55">
        <f t="shared" si="2"/>
        <v>150</v>
      </c>
      <c r="S62" s="63" t="str">
        <f t="shared" si="3"/>
        <v>M-6</v>
      </c>
      <c r="T62" s="64" t="str">
        <f t="shared" si="0"/>
        <v>II</v>
      </c>
      <c r="U62" s="65" t="str">
        <f t="shared" si="4"/>
        <v>No Aceptable o Aceptable Con Control Especifico</v>
      </c>
      <c r="V62" s="103"/>
      <c r="W62" s="84" t="str">
        <f>VLOOKUP(H62,[3]Hoja1!A$2:G$445,6,0)</f>
        <v>Caídas de distinto nivel</v>
      </c>
      <c r="X62" s="61"/>
      <c r="Y62" s="61"/>
      <c r="Z62" s="61"/>
      <c r="AA62" s="68"/>
      <c r="AB62" s="84" t="str">
        <f>VLOOKUP(H62,[3]Hoja1!A$2:G$445,7,0)</f>
        <v>Pautas Básicas en orden y aseo en el lugar de trabajo, actos y condiciones inseguras</v>
      </c>
      <c r="AC62" s="61"/>
      <c r="AD62" s="94"/>
    </row>
    <row r="63" spans="1:30" ht="63.75" x14ac:dyDescent="0.25">
      <c r="A63" s="86"/>
      <c r="B63" s="86"/>
      <c r="C63" s="94"/>
      <c r="D63" s="97"/>
      <c r="E63" s="100"/>
      <c r="F63" s="100"/>
      <c r="G63" s="84" t="str">
        <f>VLOOKUP(H63,[3]Hoja1!A$1:G$445,2,0)</f>
        <v>Atraco, golpiza, atentados y secuestrados</v>
      </c>
      <c r="H63" s="53" t="s">
        <v>57</v>
      </c>
      <c r="I63" s="53" t="s">
        <v>1374</v>
      </c>
      <c r="J63" s="84" t="str">
        <f>VLOOKUP(H63,[3]Hoja1!A$2:G$445,3,0)</f>
        <v>Estrés, golpes, Secuestros</v>
      </c>
      <c r="K63" s="61"/>
      <c r="L63" s="84" t="str">
        <f>VLOOKUP(H63,[3]Hoja1!A$2:G$445,4,0)</f>
        <v>Inspecciones planeadas e inspecciones no planeadas, procedimientos de programas de seguridad y salud en el trabajo</v>
      </c>
      <c r="M63" s="84" t="str">
        <f>VLOOKUP(H63,[3]Hoja1!A$2:G$445,5,0)</f>
        <v xml:space="preserve">Uniformes Corporativos, Caquetas corporativas, Carnetización
</v>
      </c>
      <c r="N63" s="61">
        <v>2</v>
      </c>
      <c r="O63" s="62">
        <v>3</v>
      </c>
      <c r="P63" s="62">
        <v>60</v>
      </c>
      <c r="Q63" s="55">
        <f t="shared" si="1"/>
        <v>6</v>
      </c>
      <c r="R63" s="55">
        <f t="shared" si="2"/>
        <v>360</v>
      </c>
      <c r="S63" s="63" t="str">
        <f t="shared" si="3"/>
        <v>M-6</v>
      </c>
      <c r="T63" s="64" t="str">
        <f t="shared" si="0"/>
        <v>II</v>
      </c>
      <c r="U63" s="65" t="str">
        <f t="shared" si="4"/>
        <v>No Aceptable o Aceptable Con Control Especifico</v>
      </c>
      <c r="V63" s="103"/>
      <c r="W63" s="84" t="str">
        <f>VLOOKUP(H63,[3]Hoja1!A$2:G$445,6,0)</f>
        <v>Secuestros</v>
      </c>
      <c r="X63" s="61"/>
      <c r="Y63" s="61"/>
      <c r="Z63" s="61"/>
      <c r="AA63" s="68"/>
      <c r="AB63" s="84" t="str">
        <f>VLOOKUP(H63,[3]Hoja1!A$2:G$445,7,0)</f>
        <v>N/A</v>
      </c>
      <c r="AC63" s="61" t="s">
        <v>1207</v>
      </c>
      <c r="AD63" s="94"/>
    </row>
    <row r="64" spans="1:30" ht="51.75" thickBot="1" x14ac:dyDescent="0.3">
      <c r="A64" s="87"/>
      <c r="B64" s="87"/>
      <c r="C64" s="95"/>
      <c r="D64" s="98"/>
      <c r="E64" s="101"/>
      <c r="F64" s="101"/>
      <c r="G64" s="84" t="str">
        <f>VLOOKUP(H64,[3]Hoja1!A$1:G$445,2,0)</f>
        <v>SISMOS, INCENDIOS, INUNDACIONES, TERREMOTOS, VENDAVALES, DERRUMBE</v>
      </c>
      <c r="H64" s="53" t="s">
        <v>62</v>
      </c>
      <c r="I64" s="53" t="s">
        <v>1375</v>
      </c>
      <c r="J64" s="84" t="str">
        <f>VLOOKUP(H64,[3]Hoja1!A$2:G$445,3,0)</f>
        <v>SISMOS, INCENDIOS, INUNDACIONES, TERREMOTOS, VENDAVALES</v>
      </c>
      <c r="K64" s="61"/>
      <c r="L64" s="84" t="str">
        <f>VLOOKUP(H64,[3]Hoja1!A$2:G$445,4,0)</f>
        <v>Inspecciones planeadas e inspecciones no planeadas, procedimientos de programas de seguridad y salud en el trabajo</v>
      </c>
      <c r="M64" s="84" t="str">
        <f>VLOOKUP(H64,[3]Hoja1!A$2:G$445,5,0)</f>
        <v>BRIGADAS DE EMERGENCIAS</v>
      </c>
      <c r="N64" s="61">
        <v>2</v>
      </c>
      <c r="O64" s="62">
        <v>1</v>
      </c>
      <c r="P64" s="62">
        <v>100</v>
      </c>
      <c r="Q64" s="55">
        <f t="shared" si="1"/>
        <v>2</v>
      </c>
      <c r="R64" s="55">
        <f t="shared" si="2"/>
        <v>200</v>
      </c>
      <c r="S64" s="63" t="str">
        <f t="shared" si="3"/>
        <v>B-2</v>
      </c>
      <c r="T64" s="64" t="str">
        <f t="shared" si="0"/>
        <v>II</v>
      </c>
      <c r="U64" s="65" t="str">
        <f t="shared" si="4"/>
        <v>No Aceptable o Aceptable Con Control Especifico</v>
      </c>
      <c r="V64" s="104"/>
      <c r="W64" s="84" t="str">
        <f>VLOOKUP(H64,[3]Hoja1!A$2:G$445,6,0)</f>
        <v>MUERTE</v>
      </c>
      <c r="X64" s="61"/>
      <c r="Y64" s="61"/>
      <c r="Z64" s="61"/>
      <c r="AA64" s="68"/>
      <c r="AB64" s="84" t="str">
        <f>VLOOKUP(H64,[3]Hoja1!A$2:G$445,7,0)</f>
        <v>ENTRENAMIENTO DE LA BRIGADA; DIVULGACIÓN DE PLAN DE EMERGENCIA</v>
      </c>
      <c r="AC64" s="61" t="s">
        <v>1209</v>
      </c>
      <c r="AD64" s="106"/>
    </row>
    <row r="66" spans="1:7" ht="13.5" thickBot="1" x14ac:dyDescent="0.3"/>
    <row r="67" spans="1:7" ht="15.75" customHeight="1" thickBot="1" x14ac:dyDescent="0.3">
      <c r="A67" s="138" t="s">
        <v>1193</v>
      </c>
      <c r="B67" s="138"/>
      <c r="C67" s="138"/>
      <c r="D67" s="138"/>
      <c r="E67" s="138"/>
      <c r="F67" s="138"/>
      <c r="G67" s="138"/>
    </row>
    <row r="68" spans="1:7" ht="15.75" customHeight="1" thickBot="1" x14ac:dyDescent="0.3">
      <c r="A68" s="130" t="s">
        <v>1194</v>
      </c>
      <c r="B68" s="130"/>
      <c r="C68" s="130"/>
      <c r="D68" s="139" t="s">
        <v>1195</v>
      </c>
      <c r="E68" s="139"/>
      <c r="F68" s="139"/>
      <c r="G68" s="139"/>
    </row>
    <row r="69" spans="1:7" ht="15.75" customHeight="1" x14ac:dyDescent="0.25">
      <c r="A69" s="154" t="s">
        <v>1222</v>
      </c>
      <c r="B69" s="155"/>
      <c r="C69" s="156"/>
      <c r="D69" s="157" t="s">
        <v>1259</v>
      </c>
      <c r="E69" s="157"/>
      <c r="F69" s="157"/>
      <c r="G69" s="157"/>
    </row>
    <row r="70" spans="1:7" ht="15.75" customHeight="1" x14ac:dyDescent="0.25">
      <c r="A70" s="154" t="s">
        <v>1222</v>
      </c>
      <c r="B70" s="155"/>
      <c r="C70" s="156"/>
      <c r="D70" s="157" t="s">
        <v>1348</v>
      </c>
      <c r="E70" s="157"/>
      <c r="F70" s="157"/>
      <c r="G70" s="157"/>
    </row>
    <row r="71" spans="1:7" ht="15" customHeight="1" x14ac:dyDescent="0.25">
      <c r="A71" s="154" t="s">
        <v>1222</v>
      </c>
      <c r="B71" s="155"/>
      <c r="C71" s="156"/>
      <c r="D71" s="157" t="s">
        <v>1257</v>
      </c>
      <c r="E71" s="157"/>
      <c r="F71" s="157"/>
      <c r="G71" s="157"/>
    </row>
    <row r="72" spans="1:7" ht="15" customHeight="1" x14ac:dyDescent="0.25">
      <c r="A72" s="124" t="s">
        <v>1400</v>
      </c>
      <c r="B72" s="125"/>
      <c r="C72" s="126"/>
      <c r="D72" s="137" t="s">
        <v>1355</v>
      </c>
      <c r="E72" s="137"/>
      <c r="F72" s="137"/>
      <c r="G72" s="137"/>
    </row>
    <row r="73" spans="1:7" ht="15" customHeight="1" x14ac:dyDescent="0.25">
      <c r="A73" s="154" t="s">
        <v>1222</v>
      </c>
      <c r="B73" s="155"/>
      <c r="C73" s="156"/>
      <c r="D73" s="157" t="s">
        <v>1329</v>
      </c>
      <c r="E73" s="157"/>
      <c r="F73" s="157"/>
      <c r="G73" s="157"/>
    </row>
    <row r="74" spans="1:7" ht="15" customHeight="1" x14ac:dyDescent="0.25">
      <c r="A74" s="154" t="s">
        <v>1222</v>
      </c>
      <c r="B74" s="155"/>
      <c r="C74" s="156"/>
      <c r="D74" s="157" t="s">
        <v>1354</v>
      </c>
      <c r="E74" s="157"/>
      <c r="F74" s="157"/>
      <c r="G74" s="157"/>
    </row>
    <row r="75" spans="1:7" ht="15" customHeight="1" x14ac:dyDescent="0.25">
      <c r="A75" s="154" t="s">
        <v>1222</v>
      </c>
      <c r="B75" s="155"/>
      <c r="C75" s="156"/>
      <c r="D75" s="157" t="s">
        <v>1327</v>
      </c>
      <c r="E75" s="157"/>
      <c r="F75" s="157"/>
      <c r="G75" s="157"/>
    </row>
    <row r="76" spans="1:7" ht="15" customHeight="1" x14ac:dyDescent="0.25">
      <c r="A76" s="124" t="s">
        <v>1400</v>
      </c>
      <c r="B76" s="125"/>
      <c r="C76" s="126"/>
      <c r="D76" s="137" t="s">
        <v>1356</v>
      </c>
      <c r="E76" s="137"/>
      <c r="F76" s="137"/>
      <c r="G76" s="137"/>
    </row>
    <row r="77" spans="1:7" ht="15.75" customHeight="1" x14ac:dyDescent="0.25">
      <c r="A77" s="154" t="s">
        <v>1222</v>
      </c>
      <c r="B77" s="155"/>
      <c r="C77" s="156"/>
      <c r="D77" s="157" t="s">
        <v>1263</v>
      </c>
      <c r="E77" s="157"/>
      <c r="F77" s="157"/>
      <c r="G77" s="157"/>
    </row>
    <row r="78" spans="1:7" ht="15" customHeight="1" x14ac:dyDescent="0.25">
      <c r="A78" s="154" t="s">
        <v>1222</v>
      </c>
      <c r="B78" s="155"/>
      <c r="C78" s="156"/>
      <c r="D78" s="157" t="s">
        <v>1357</v>
      </c>
      <c r="E78" s="157"/>
      <c r="F78" s="157"/>
      <c r="G78" s="157"/>
    </row>
    <row r="79" spans="1:7" ht="15" customHeight="1" x14ac:dyDescent="0.25">
      <c r="A79" s="154" t="s">
        <v>1222</v>
      </c>
      <c r="B79" s="155"/>
      <c r="C79" s="156"/>
      <c r="D79" s="157" t="s">
        <v>1358</v>
      </c>
      <c r="E79" s="157"/>
      <c r="F79" s="157"/>
      <c r="G79" s="157"/>
    </row>
    <row r="80" spans="1:7" ht="15" customHeight="1" x14ac:dyDescent="0.25">
      <c r="A80" s="154" t="s">
        <v>1222</v>
      </c>
      <c r="B80" s="155"/>
      <c r="C80" s="156"/>
      <c r="D80" s="157" t="s">
        <v>1359</v>
      </c>
      <c r="E80" s="157"/>
      <c r="F80" s="157"/>
      <c r="G80" s="157"/>
    </row>
    <row r="81" spans="1:7" ht="15" customHeight="1" x14ac:dyDescent="0.25">
      <c r="A81" s="154" t="s">
        <v>1222</v>
      </c>
      <c r="B81" s="155"/>
      <c r="C81" s="156"/>
      <c r="D81" s="157" t="s">
        <v>1360</v>
      </c>
      <c r="E81" s="157"/>
      <c r="F81" s="157"/>
      <c r="G81" s="157"/>
    </row>
    <row r="82" spans="1:7" ht="15.75" customHeight="1" x14ac:dyDescent="0.25">
      <c r="A82" s="154" t="s">
        <v>1222</v>
      </c>
      <c r="B82" s="155"/>
      <c r="C82" s="156"/>
      <c r="D82" s="157" t="s">
        <v>1361</v>
      </c>
      <c r="E82" s="157"/>
      <c r="F82" s="157"/>
      <c r="G82" s="157"/>
    </row>
    <row r="83" spans="1:7" ht="15" customHeight="1" x14ac:dyDescent="0.25">
      <c r="A83" s="124" t="s">
        <v>1400</v>
      </c>
      <c r="B83" s="125"/>
      <c r="C83" s="126"/>
      <c r="D83" s="137" t="s">
        <v>1362</v>
      </c>
      <c r="E83" s="137"/>
      <c r="F83" s="137"/>
      <c r="G83" s="137"/>
    </row>
    <row r="84" spans="1:7" ht="15" customHeight="1" x14ac:dyDescent="0.25">
      <c r="A84" s="154" t="s">
        <v>1222</v>
      </c>
      <c r="B84" s="155"/>
      <c r="C84" s="156"/>
      <c r="D84" s="157" t="s">
        <v>1363</v>
      </c>
      <c r="E84" s="157"/>
      <c r="F84" s="157"/>
      <c r="G84" s="157"/>
    </row>
    <row r="85" spans="1:7" ht="15" customHeight="1" x14ac:dyDescent="0.25">
      <c r="A85" s="154" t="s">
        <v>1222</v>
      </c>
      <c r="B85" s="155"/>
      <c r="C85" s="156"/>
      <c r="D85" s="157" t="s">
        <v>1364</v>
      </c>
      <c r="E85" s="157"/>
      <c r="F85" s="157"/>
      <c r="G85" s="157"/>
    </row>
    <row r="86" spans="1:7" ht="15" customHeight="1" x14ac:dyDescent="0.25">
      <c r="A86" s="154" t="s">
        <v>1222</v>
      </c>
      <c r="B86" s="155"/>
      <c r="C86" s="156"/>
      <c r="D86" s="157" t="s">
        <v>1365</v>
      </c>
      <c r="E86" s="157"/>
      <c r="F86" s="157"/>
      <c r="G86" s="157"/>
    </row>
    <row r="87" spans="1:7" ht="15" customHeight="1" x14ac:dyDescent="0.25">
      <c r="A87" s="124" t="s">
        <v>1400</v>
      </c>
      <c r="B87" s="125"/>
      <c r="C87" s="126"/>
      <c r="D87" s="137" t="s">
        <v>1366</v>
      </c>
      <c r="E87" s="137"/>
      <c r="F87" s="137"/>
      <c r="G87" s="137"/>
    </row>
    <row r="88" spans="1:7" ht="15.75" customHeight="1" x14ac:dyDescent="0.25">
      <c r="A88" s="154" t="s">
        <v>1222</v>
      </c>
      <c r="B88" s="155"/>
      <c r="C88" s="156"/>
      <c r="D88" s="157" t="s">
        <v>1395</v>
      </c>
      <c r="E88" s="157"/>
      <c r="F88" s="157"/>
      <c r="G88" s="157"/>
    </row>
    <row r="89" spans="1:7" ht="15.75" customHeight="1" x14ac:dyDescent="0.25">
      <c r="A89" s="124" t="s">
        <v>1383</v>
      </c>
      <c r="B89" s="125"/>
      <c r="C89" s="126"/>
      <c r="D89" s="137" t="s">
        <v>1384</v>
      </c>
      <c r="E89" s="137"/>
      <c r="F89" s="137"/>
      <c r="G89" s="137"/>
    </row>
  </sheetData>
  <mergeCells count="92">
    <mergeCell ref="AD55:AD64"/>
    <mergeCell ref="A80:C80"/>
    <mergeCell ref="D80:G80"/>
    <mergeCell ref="V24:V34"/>
    <mergeCell ref="AC24:AC25"/>
    <mergeCell ref="AD24:AD34"/>
    <mergeCell ref="C35:C43"/>
    <mergeCell ref="D35:D43"/>
    <mergeCell ref="E35:E43"/>
    <mergeCell ref="F35:F43"/>
    <mergeCell ref="V35:V43"/>
    <mergeCell ref="AD35:AD43"/>
    <mergeCell ref="V44:V54"/>
    <mergeCell ref="AD44:AD54"/>
    <mergeCell ref="C55:C64"/>
    <mergeCell ref="V11:V23"/>
    <mergeCell ref="AC11:AC13"/>
    <mergeCell ref="D55:D64"/>
    <mergeCell ref="E55:E64"/>
    <mergeCell ref="D44:D54"/>
    <mergeCell ref="E44:E54"/>
    <mergeCell ref="F44:F54"/>
    <mergeCell ref="V55:V64"/>
    <mergeCell ref="AD11:AD23"/>
    <mergeCell ref="AC16:AC17"/>
    <mergeCell ref="A83:C83"/>
    <mergeCell ref="D83:G83"/>
    <mergeCell ref="A72:C72"/>
    <mergeCell ref="D72:G72"/>
    <mergeCell ref="A73:C73"/>
    <mergeCell ref="D73:G73"/>
    <mergeCell ref="A74:C74"/>
    <mergeCell ref="D74:G74"/>
    <mergeCell ref="A75:C75"/>
    <mergeCell ref="D75:G75"/>
    <mergeCell ref="A76:C76"/>
    <mergeCell ref="D76:G76"/>
    <mergeCell ref="A68:C68"/>
    <mergeCell ref="D68:G68"/>
    <mergeCell ref="J8:J10"/>
    <mergeCell ref="A67:G67"/>
    <mergeCell ref="E5:G5"/>
    <mergeCell ref="A8:A10"/>
    <mergeCell ref="B8:B10"/>
    <mergeCell ref="C8:F9"/>
    <mergeCell ref="C11:C23"/>
    <mergeCell ref="D11:D23"/>
    <mergeCell ref="E11:E23"/>
    <mergeCell ref="F11:F23"/>
    <mergeCell ref="C24:C34"/>
    <mergeCell ref="D24:D34"/>
    <mergeCell ref="E24:E34"/>
    <mergeCell ref="F24:F34"/>
    <mergeCell ref="C44:C54"/>
    <mergeCell ref="A11:A64"/>
    <mergeCell ref="K8:M9"/>
    <mergeCell ref="N8:T9"/>
    <mergeCell ref="U8:U9"/>
    <mergeCell ref="V8:W9"/>
    <mergeCell ref="X8:AD9"/>
    <mergeCell ref="A89:C89"/>
    <mergeCell ref="D89:G89"/>
    <mergeCell ref="A77:C77"/>
    <mergeCell ref="D77:G77"/>
    <mergeCell ref="A78:C78"/>
    <mergeCell ref="D78:G78"/>
    <mergeCell ref="A82:C82"/>
    <mergeCell ref="D82:G82"/>
    <mergeCell ref="A79:C79"/>
    <mergeCell ref="D79:G79"/>
    <mergeCell ref="A84:C84"/>
    <mergeCell ref="D84:G84"/>
    <mergeCell ref="A85:C85"/>
    <mergeCell ref="D85:G85"/>
    <mergeCell ref="A81:C81"/>
    <mergeCell ref="D81:G81"/>
    <mergeCell ref="H10:I10"/>
    <mergeCell ref="G8:I9"/>
    <mergeCell ref="A88:C88"/>
    <mergeCell ref="D88:G88"/>
    <mergeCell ref="A86:C86"/>
    <mergeCell ref="D86:G86"/>
    <mergeCell ref="A87:C87"/>
    <mergeCell ref="D87:G87"/>
    <mergeCell ref="A69:C69"/>
    <mergeCell ref="D69:G69"/>
    <mergeCell ref="A70:C70"/>
    <mergeCell ref="D70:G70"/>
    <mergeCell ref="A71:C71"/>
    <mergeCell ref="D71:G71"/>
    <mergeCell ref="B11:B64"/>
    <mergeCell ref="F55:F64"/>
  </mergeCells>
  <conditionalFormatting sqref="U1:U10 U65:U71 U78:U82 U90:U1048576">
    <cfRule type="containsText" dxfId="79" priority="135" operator="containsText" text="No Aceptable o Aceptable con Control Especifico">
      <formula>NOT(ISERROR(SEARCH("No Aceptable o Aceptable con Control Especifico",U1)))</formula>
    </cfRule>
    <cfRule type="containsText" dxfId="78" priority="136" operator="containsText" text="No Aceptable">
      <formula>NOT(ISERROR(SEARCH("No Aceptable",U1)))</formula>
    </cfRule>
    <cfRule type="containsText" dxfId="77" priority="137" operator="containsText" text="No Aceptable o Aceptable con Control Especifico">
      <formula>NOT(ISERROR(SEARCH("No Aceptable o Aceptable con Control Especifico",U1)))</formula>
    </cfRule>
  </conditionalFormatting>
  <conditionalFormatting sqref="T1:T10 T65:T71 T78:T82 T90:T1048576">
    <cfRule type="cellIs" dxfId="76" priority="134" operator="equal">
      <formula>"II"</formula>
    </cfRule>
  </conditionalFormatting>
  <conditionalFormatting sqref="T11:T23">
    <cfRule type="cellIs" dxfId="75" priority="94" stopIfTrue="1" operator="equal">
      <formula>"IV"</formula>
    </cfRule>
    <cfRule type="cellIs" dxfId="74" priority="95" stopIfTrue="1" operator="equal">
      <formula>"III"</formula>
    </cfRule>
    <cfRule type="cellIs" dxfId="73" priority="96" stopIfTrue="1" operator="equal">
      <formula>"II"</formula>
    </cfRule>
    <cfRule type="cellIs" dxfId="72" priority="97" stopIfTrue="1" operator="equal">
      <formula>"I"</formula>
    </cfRule>
  </conditionalFormatting>
  <conditionalFormatting sqref="U11:U23">
    <cfRule type="cellIs" dxfId="71" priority="92" stopIfTrue="1" operator="equal">
      <formula>"No Aceptable"</formula>
    </cfRule>
    <cfRule type="cellIs" dxfId="70" priority="93" stopIfTrue="1" operator="equal">
      <formula>"Aceptable"</formula>
    </cfRule>
  </conditionalFormatting>
  <conditionalFormatting sqref="U11:U23">
    <cfRule type="cellIs" dxfId="69" priority="91" stopIfTrue="1" operator="equal">
      <formula>"No Aceptable o Aceptable Con Control Especifico"</formula>
    </cfRule>
  </conditionalFormatting>
  <conditionalFormatting sqref="U11:U23">
    <cfRule type="containsText" dxfId="68" priority="90" stopIfTrue="1" operator="containsText" text="Mejorable">
      <formula>NOT(ISERROR(SEARCH("Mejorable",U11)))</formula>
    </cfRule>
  </conditionalFormatting>
  <conditionalFormatting sqref="P11:P23">
    <cfRule type="cellIs" priority="89" stopIfTrue="1" operator="equal">
      <formula>"10, 25, 50, 100"</formula>
    </cfRule>
  </conditionalFormatting>
  <conditionalFormatting sqref="U83:U87 U89">
    <cfRule type="containsText" dxfId="67" priority="78" operator="containsText" text="No Aceptable o Aceptable con Control Especifico">
      <formula>NOT(ISERROR(SEARCH("No Aceptable o Aceptable con Control Especifico",U83)))</formula>
    </cfRule>
    <cfRule type="containsText" dxfId="66" priority="79" operator="containsText" text="No Aceptable">
      <formula>NOT(ISERROR(SEARCH("No Aceptable",U83)))</formula>
    </cfRule>
    <cfRule type="containsText" dxfId="65" priority="80" operator="containsText" text="No Aceptable o Aceptable con Control Especifico">
      <formula>NOT(ISERROR(SEARCH("No Aceptable o Aceptable con Control Especifico",U83)))</formula>
    </cfRule>
  </conditionalFormatting>
  <conditionalFormatting sqref="T83:T87 T89">
    <cfRule type="cellIs" dxfId="64" priority="77" operator="equal">
      <formula>"II"</formula>
    </cfRule>
  </conditionalFormatting>
  <conditionalFormatting sqref="U72:U77">
    <cfRule type="containsText" dxfId="63" priority="70" operator="containsText" text="No Aceptable o Aceptable con Control Especifico">
      <formula>NOT(ISERROR(SEARCH("No Aceptable o Aceptable con Control Especifico",U72)))</formula>
    </cfRule>
    <cfRule type="containsText" dxfId="62" priority="71" operator="containsText" text="No Aceptable">
      <formula>NOT(ISERROR(SEARCH("No Aceptable",U72)))</formula>
    </cfRule>
    <cfRule type="containsText" dxfId="61" priority="72" operator="containsText" text="No Aceptable o Aceptable con Control Especifico">
      <formula>NOT(ISERROR(SEARCH("No Aceptable o Aceptable con Control Especifico",U72)))</formula>
    </cfRule>
  </conditionalFormatting>
  <conditionalFormatting sqref="T72:T77">
    <cfRule type="cellIs" dxfId="60" priority="69" operator="equal">
      <formula>"II"</formula>
    </cfRule>
  </conditionalFormatting>
  <conditionalFormatting sqref="P25:P34">
    <cfRule type="cellIs" priority="68" stopIfTrue="1" operator="equal">
      <formula>"10, 25, 50, 100"</formula>
    </cfRule>
  </conditionalFormatting>
  <conditionalFormatting sqref="T24:T34">
    <cfRule type="cellIs" dxfId="59" priority="64" stopIfTrue="1" operator="equal">
      <formula>"IV"</formula>
    </cfRule>
    <cfRule type="cellIs" dxfId="58" priority="65" stopIfTrue="1" operator="equal">
      <formula>"III"</formula>
    </cfRule>
    <cfRule type="cellIs" dxfId="57" priority="66" stopIfTrue="1" operator="equal">
      <formula>"II"</formula>
    </cfRule>
    <cfRule type="cellIs" dxfId="56" priority="67" stopIfTrue="1" operator="equal">
      <formula>"I"</formula>
    </cfRule>
  </conditionalFormatting>
  <conditionalFormatting sqref="U24:U34">
    <cfRule type="cellIs" dxfId="55" priority="62" stopIfTrue="1" operator="equal">
      <formula>"No Aceptable"</formula>
    </cfRule>
    <cfRule type="cellIs" dxfId="54" priority="63" stopIfTrue="1" operator="equal">
      <formula>"Aceptable"</formula>
    </cfRule>
  </conditionalFormatting>
  <conditionalFormatting sqref="U24:U34">
    <cfRule type="cellIs" dxfId="53" priority="61" stopIfTrue="1" operator="equal">
      <formula>"No Aceptable o Aceptable Con Control Especifico"</formula>
    </cfRule>
  </conditionalFormatting>
  <conditionalFormatting sqref="U24:U34">
    <cfRule type="containsText" dxfId="52" priority="60" stopIfTrue="1" operator="containsText" text="Mejorable">
      <formula>NOT(ISERROR(SEARCH("Mejorable",U24)))</formula>
    </cfRule>
  </conditionalFormatting>
  <conditionalFormatting sqref="P24">
    <cfRule type="cellIs" priority="59" stopIfTrue="1" operator="equal">
      <formula>"10, 25, 50, 100"</formula>
    </cfRule>
  </conditionalFormatting>
  <conditionalFormatting sqref="P35:P43">
    <cfRule type="cellIs" priority="58" stopIfTrue="1" operator="equal">
      <formula>"10, 25, 50, 100"</formula>
    </cfRule>
  </conditionalFormatting>
  <conditionalFormatting sqref="T35:T43">
    <cfRule type="cellIs" dxfId="51" priority="54" stopIfTrue="1" operator="equal">
      <formula>"IV"</formula>
    </cfRule>
    <cfRule type="cellIs" dxfId="50" priority="55" stopIfTrue="1" operator="equal">
      <formula>"III"</formula>
    </cfRule>
    <cfRule type="cellIs" dxfId="49" priority="56" stopIfTrue="1" operator="equal">
      <formula>"II"</formula>
    </cfRule>
    <cfRule type="cellIs" dxfId="48" priority="57" stopIfTrue="1" operator="equal">
      <formula>"I"</formula>
    </cfRule>
  </conditionalFormatting>
  <conditionalFormatting sqref="U35:U43">
    <cfRule type="cellIs" dxfId="47" priority="52" stopIfTrue="1" operator="equal">
      <formula>"No Aceptable"</formula>
    </cfRule>
    <cfRule type="cellIs" dxfId="46" priority="53" stopIfTrue="1" operator="equal">
      <formula>"Aceptable"</formula>
    </cfRule>
  </conditionalFormatting>
  <conditionalFormatting sqref="U35:U43">
    <cfRule type="cellIs" dxfId="45" priority="51" stopIfTrue="1" operator="equal">
      <formula>"No Aceptable o Aceptable Con Control Especifico"</formula>
    </cfRule>
  </conditionalFormatting>
  <conditionalFormatting sqref="U35:U43">
    <cfRule type="containsText" dxfId="44" priority="50" stopIfTrue="1" operator="containsText" text="Mejorable">
      <formula>NOT(ISERROR(SEARCH("Mejorable",U35)))</formula>
    </cfRule>
  </conditionalFormatting>
  <conditionalFormatting sqref="P44:P46 P48:P51 P53:P54">
    <cfRule type="cellIs" priority="49" stopIfTrue="1" operator="equal">
      <formula>"10, 25, 50, 100"</formula>
    </cfRule>
  </conditionalFormatting>
  <conditionalFormatting sqref="T44:T46 T48:T51 T53:T54">
    <cfRule type="cellIs" dxfId="43" priority="45" stopIfTrue="1" operator="equal">
      <formula>"IV"</formula>
    </cfRule>
    <cfRule type="cellIs" dxfId="42" priority="46" stopIfTrue="1" operator="equal">
      <formula>"III"</formula>
    </cfRule>
    <cfRule type="cellIs" dxfId="41" priority="47" stopIfTrue="1" operator="equal">
      <formula>"II"</formula>
    </cfRule>
    <cfRule type="cellIs" dxfId="40" priority="48" stopIfTrue="1" operator="equal">
      <formula>"I"</formula>
    </cfRule>
  </conditionalFormatting>
  <conditionalFormatting sqref="U44:U46 U48:U51 U53:U54">
    <cfRule type="cellIs" dxfId="39" priority="43" stopIfTrue="1" operator="equal">
      <formula>"No Aceptable"</formula>
    </cfRule>
    <cfRule type="cellIs" dxfId="38" priority="44" stopIfTrue="1" operator="equal">
      <formula>"Aceptable"</formula>
    </cfRule>
  </conditionalFormatting>
  <conditionalFormatting sqref="U44:U46 U48:U51 U53:U54">
    <cfRule type="cellIs" dxfId="37" priority="42" stopIfTrue="1" operator="equal">
      <formula>"No Aceptable o Aceptable Con Control Especifico"</formula>
    </cfRule>
  </conditionalFormatting>
  <conditionalFormatting sqref="U44:U46 U48:U51 U53:U54">
    <cfRule type="containsText" dxfId="36" priority="41" stopIfTrue="1" operator="containsText" text="Mejorable">
      <formula>NOT(ISERROR(SEARCH("Mejorable",U44)))</formula>
    </cfRule>
  </conditionalFormatting>
  <conditionalFormatting sqref="P47">
    <cfRule type="cellIs" priority="40" stopIfTrue="1" operator="equal">
      <formula>"10, 25, 50, 100"</formula>
    </cfRule>
  </conditionalFormatting>
  <conditionalFormatting sqref="T47">
    <cfRule type="cellIs" dxfId="35" priority="36" stopIfTrue="1" operator="equal">
      <formula>"IV"</formula>
    </cfRule>
    <cfRule type="cellIs" dxfId="34" priority="37" stopIfTrue="1" operator="equal">
      <formula>"III"</formula>
    </cfRule>
    <cfRule type="cellIs" dxfId="33" priority="38" stopIfTrue="1" operator="equal">
      <formula>"II"</formula>
    </cfRule>
    <cfRule type="cellIs" dxfId="32" priority="39" stopIfTrue="1" operator="equal">
      <formula>"I"</formula>
    </cfRule>
  </conditionalFormatting>
  <conditionalFormatting sqref="U47">
    <cfRule type="cellIs" dxfId="31" priority="34" stopIfTrue="1" operator="equal">
      <formula>"No Aceptable"</formula>
    </cfRule>
    <cfRule type="cellIs" dxfId="30" priority="35" stopIfTrue="1" operator="equal">
      <formula>"Aceptable"</formula>
    </cfRule>
  </conditionalFormatting>
  <conditionalFormatting sqref="U47">
    <cfRule type="cellIs" dxfId="29" priority="33" stopIfTrue="1" operator="equal">
      <formula>"No Aceptable o Aceptable Con Control Especifico"</formula>
    </cfRule>
  </conditionalFormatting>
  <conditionalFormatting sqref="U47">
    <cfRule type="containsText" dxfId="28" priority="32" stopIfTrue="1" operator="containsText" text="Mejorable">
      <formula>NOT(ISERROR(SEARCH("Mejorable",U47)))</formula>
    </cfRule>
  </conditionalFormatting>
  <conditionalFormatting sqref="P52">
    <cfRule type="cellIs" priority="31" stopIfTrue="1" operator="equal">
      <formula>"10, 25, 50, 100"</formula>
    </cfRule>
  </conditionalFormatting>
  <conditionalFormatting sqref="T52">
    <cfRule type="cellIs" dxfId="27" priority="27" stopIfTrue="1" operator="equal">
      <formula>"IV"</formula>
    </cfRule>
    <cfRule type="cellIs" dxfId="26" priority="28" stopIfTrue="1" operator="equal">
      <formula>"III"</formula>
    </cfRule>
    <cfRule type="cellIs" dxfId="25" priority="29" stopIfTrue="1" operator="equal">
      <formula>"II"</formula>
    </cfRule>
    <cfRule type="cellIs" dxfId="24" priority="30" stopIfTrue="1" operator="equal">
      <formula>"I"</formula>
    </cfRule>
  </conditionalFormatting>
  <conditionalFormatting sqref="U52">
    <cfRule type="cellIs" dxfId="23" priority="25" stopIfTrue="1" operator="equal">
      <formula>"No Aceptable"</formula>
    </cfRule>
    <cfRule type="cellIs" dxfId="22" priority="26" stopIfTrue="1" operator="equal">
      <formula>"Aceptable"</formula>
    </cfRule>
  </conditionalFormatting>
  <conditionalFormatting sqref="U52">
    <cfRule type="cellIs" dxfId="21" priority="24" stopIfTrue="1" operator="equal">
      <formula>"No Aceptable o Aceptable Con Control Especifico"</formula>
    </cfRule>
  </conditionalFormatting>
  <conditionalFormatting sqref="U52">
    <cfRule type="containsText" dxfId="20" priority="23" stopIfTrue="1" operator="containsText" text="Mejorable">
      <formula>NOT(ISERROR(SEARCH("Mejorable",U52)))</formula>
    </cfRule>
  </conditionalFormatting>
  <conditionalFormatting sqref="U58">
    <cfRule type="containsText" dxfId="19" priority="5" stopIfTrue="1" operator="containsText" text="Mejorable">
      <formula>NOT(ISERROR(SEARCH("Mejorable",U58)))</formula>
    </cfRule>
  </conditionalFormatting>
  <conditionalFormatting sqref="P55:P57 P59:P64">
    <cfRule type="cellIs" priority="22" stopIfTrue="1" operator="equal">
      <formula>"10, 25, 50, 100"</formula>
    </cfRule>
  </conditionalFormatting>
  <conditionalFormatting sqref="T55:T57 T59:T64">
    <cfRule type="cellIs" dxfId="18" priority="18" stopIfTrue="1" operator="equal">
      <formula>"IV"</formula>
    </cfRule>
    <cfRule type="cellIs" dxfId="17" priority="19" stopIfTrue="1" operator="equal">
      <formula>"III"</formula>
    </cfRule>
    <cfRule type="cellIs" dxfId="16" priority="20" stopIfTrue="1" operator="equal">
      <formula>"II"</formula>
    </cfRule>
    <cfRule type="cellIs" dxfId="15" priority="21" stopIfTrue="1" operator="equal">
      <formula>"I"</formula>
    </cfRule>
  </conditionalFormatting>
  <conditionalFormatting sqref="U55:U57 U59:U64">
    <cfRule type="cellIs" dxfId="14" priority="16" stopIfTrue="1" operator="equal">
      <formula>"No Aceptable"</formula>
    </cfRule>
    <cfRule type="cellIs" dxfId="13" priority="17" stopIfTrue="1" operator="equal">
      <formula>"Aceptable"</formula>
    </cfRule>
  </conditionalFormatting>
  <conditionalFormatting sqref="U55:U57 U59:U64">
    <cfRule type="cellIs" dxfId="12" priority="15" stopIfTrue="1" operator="equal">
      <formula>"No Aceptable o Aceptable Con Control Especifico"</formula>
    </cfRule>
  </conditionalFormatting>
  <conditionalFormatting sqref="U55:U57 U59:U64">
    <cfRule type="containsText" dxfId="11" priority="14" stopIfTrue="1" operator="containsText" text="Mejorable">
      <formula>NOT(ISERROR(SEARCH("Mejorable",U55)))</formula>
    </cfRule>
  </conditionalFormatting>
  <conditionalFormatting sqref="P58">
    <cfRule type="cellIs" priority="13" stopIfTrue="1" operator="equal">
      <formula>"10, 25, 50, 100"</formula>
    </cfRule>
  </conditionalFormatting>
  <conditionalFormatting sqref="T58">
    <cfRule type="cellIs" dxfId="10" priority="9" stopIfTrue="1" operator="equal">
      <formula>"IV"</formula>
    </cfRule>
    <cfRule type="cellIs" dxfId="9" priority="10" stopIfTrue="1" operator="equal">
      <formula>"III"</formula>
    </cfRule>
    <cfRule type="cellIs" dxfId="8" priority="11" stopIfTrue="1" operator="equal">
      <formula>"II"</formula>
    </cfRule>
    <cfRule type="cellIs" dxfId="7" priority="12" stopIfTrue="1" operator="equal">
      <formula>"I"</formula>
    </cfRule>
  </conditionalFormatting>
  <conditionalFormatting sqref="U58">
    <cfRule type="cellIs" dxfId="6" priority="7" stopIfTrue="1" operator="equal">
      <formula>"No Aceptable"</formula>
    </cfRule>
    <cfRule type="cellIs" dxfId="5" priority="8" stopIfTrue="1" operator="equal">
      <formula>"Aceptable"</formula>
    </cfRule>
  </conditionalFormatting>
  <conditionalFormatting sqref="U58">
    <cfRule type="cellIs" dxfId="4" priority="6" stopIfTrue="1" operator="equal">
      <formula>"No Aceptable o Aceptable Con Control Especifico"</formula>
    </cfRule>
  </conditionalFormatting>
  <conditionalFormatting sqref="U88">
    <cfRule type="containsText" dxfId="3" priority="2" operator="containsText" text="No Aceptable o Aceptable con Control Especifico">
      <formula>NOT(ISERROR(SEARCH("No Aceptable o Aceptable con Control Especifico",U88)))</formula>
    </cfRule>
    <cfRule type="containsText" dxfId="2" priority="3" operator="containsText" text="No Aceptable">
      <formula>NOT(ISERROR(SEARCH("No Aceptable",U88)))</formula>
    </cfRule>
    <cfRule type="containsText" dxfId="1" priority="4" operator="containsText" text="No Aceptable o Aceptable con Control Especifico">
      <formula>NOT(ISERROR(SEARCH("No Aceptable o Aceptable con Control Especifico",U88)))</formula>
    </cfRule>
  </conditionalFormatting>
  <conditionalFormatting sqref="T88">
    <cfRule type="cellIs" dxfId="0" priority="1" operator="equal">
      <formula>"II"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4">
      <formula1>10</formula1>
      <formula2>100</formula2>
    </dataValidation>
    <dataValidation type="whole" allowBlank="1" showInputMessage="1" showErrorMessage="1" prompt="1 Esporadica (EE)_x000a_2 Ocasional (EO)_x000a_3 Frecuente (EF)_x000a_4 continua (EC)" sqref="O11:O64">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E11:E34</xm:sqref>
        </x14:dataValidation>
        <x14:dataValidation type="list" allowBlank="1" showInputMessage="1" showErrorMessage="1">
          <x14:formula1>
            <xm:f>[3]Hoja1!#REF!</xm:f>
          </x14:formula1>
          <xm:sqref>H35:H64</xm:sqref>
        </x14:dataValidation>
        <x14:dataValidation type="list" allowBlank="1" showInputMessage="1" showErrorMessage="1">
          <x14:formula1>
            <xm:f>[3]Hoja2!#REF!</xm:f>
          </x14:formula1>
          <xm:sqref>E35 E44 E47 E55 E58</xm:sqref>
        </x14:dataValidation>
        <x14:dataValidation type="list" allowBlank="1" showInputMessage="1" showErrorMessage="1">
          <x14:formula1>
            <xm:f>[1]Hoja1!#REF!</xm:f>
          </x14:formula1>
          <xm:sqref>H11:H34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6" t="s">
        <v>92</v>
      </c>
      <c r="B1" s="26" t="s">
        <v>93</v>
      </c>
      <c r="C1" s="26" t="s">
        <v>2</v>
      </c>
      <c r="D1" s="26" t="s">
        <v>94</v>
      </c>
      <c r="E1" s="26" t="s">
        <v>95</v>
      </c>
      <c r="F1" s="26" t="s">
        <v>96</v>
      </c>
      <c r="G1" s="26" t="s">
        <v>97</v>
      </c>
    </row>
    <row r="2" spans="1:7" s="25" customFormat="1" ht="47.25" customHeight="1" x14ac:dyDescent="0.25">
      <c r="A2" s="28" t="s">
        <v>98</v>
      </c>
      <c r="B2" s="28" t="s">
        <v>99</v>
      </c>
      <c r="C2" s="28" t="s">
        <v>100</v>
      </c>
      <c r="D2" s="28" t="s">
        <v>32</v>
      </c>
      <c r="E2" s="28" t="s">
        <v>32</v>
      </c>
      <c r="F2" s="28" t="s">
        <v>101</v>
      </c>
      <c r="G2" s="28" t="s">
        <v>102</v>
      </c>
    </row>
    <row r="3" spans="1:7" s="25" customFormat="1" ht="45" x14ac:dyDescent="0.25">
      <c r="A3" s="28" t="s">
        <v>79</v>
      </c>
      <c r="B3" s="28" t="s">
        <v>103</v>
      </c>
      <c r="C3" s="28" t="s">
        <v>104</v>
      </c>
      <c r="D3" s="28" t="s">
        <v>32</v>
      </c>
      <c r="E3" s="28" t="s">
        <v>32</v>
      </c>
      <c r="F3" s="28" t="s">
        <v>101</v>
      </c>
      <c r="G3" s="28" t="s">
        <v>102</v>
      </c>
    </row>
    <row r="4" spans="1:7" s="25" customFormat="1" ht="45" x14ac:dyDescent="0.25">
      <c r="A4" s="28" t="s">
        <v>105</v>
      </c>
      <c r="B4" s="28" t="s">
        <v>105</v>
      </c>
      <c r="C4" s="28" t="s">
        <v>106</v>
      </c>
      <c r="D4" s="28" t="s">
        <v>32</v>
      </c>
      <c r="E4" s="28" t="s">
        <v>32</v>
      </c>
      <c r="F4" s="28" t="s">
        <v>107</v>
      </c>
      <c r="G4" s="28" t="s">
        <v>102</v>
      </c>
    </row>
    <row r="5" spans="1:7" s="25" customFormat="1" ht="75" x14ac:dyDescent="0.25">
      <c r="A5" s="28" t="s">
        <v>108</v>
      </c>
      <c r="B5" s="28" t="s">
        <v>109</v>
      </c>
      <c r="C5" s="28" t="s">
        <v>110</v>
      </c>
      <c r="D5" s="28" t="s">
        <v>43</v>
      </c>
      <c r="E5" s="28" t="s">
        <v>111</v>
      </c>
      <c r="F5" s="28" t="s">
        <v>112</v>
      </c>
      <c r="G5" s="28" t="s">
        <v>102</v>
      </c>
    </row>
    <row r="6" spans="1:7" s="25" customFormat="1" ht="30" x14ac:dyDescent="0.25">
      <c r="A6" s="28" t="s">
        <v>113</v>
      </c>
      <c r="B6" s="28" t="s">
        <v>108</v>
      </c>
      <c r="C6" s="28" t="s">
        <v>114</v>
      </c>
      <c r="D6" s="28" t="s">
        <v>32</v>
      </c>
      <c r="E6" s="28" t="s">
        <v>115</v>
      </c>
      <c r="F6" s="28" t="s">
        <v>112</v>
      </c>
      <c r="G6" s="28" t="s">
        <v>116</v>
      </c>
    </row>
    <row r="7" spans="1:7" s="25" customFormat="1" ht="75" x14ac:dyDescent="0.25">
      <c r="A7" s="28" t="s">
        <v>117</v>
      </c>
      <c r="B7" s="28" t="s">
        <v>117</v>
      </c>
      <c r="C7" s="28" t="s">
        <v>118</v>
      </c>
      <c r="D7" s="28" t="s">
        <v>43</v>
      </c>
      <c r="E7" s="28" t="s">
        <v>119</v>
      </c>
      <c r="F7" s="28" t="s">
        <v>118</v>
      </c>
      <c r="G7" s="28" t="s">
        <v>102</v>
      </c>
    </row>
    <row r="8" spans="1:7" s="25" customFormat="1" ht="75" x14ac:dyDescent="0.25">
      <c r="A8" s="28" t="s">
        <v>120</v>
      </c>
      <c r="B8" s="28" t="s">
        <v>120</v>
      </c>
      <c r="C8" s="28" t="s">
        <v>121</v>
      </c>
      <c r="D8" s="28" t="s">
        <v>43</v>
      </c>
      <c r="E8" s="28" t="s">
        <v>111</v>
      </c>
      <c r="F8" s="28" t="s">
        <v>112</v>
      </c>
      <c r="G8" s="28" t="s">
        <v>102</v>
      </c>
    </row>
    <row r="9" spans="1:7" s="25" customFormat="1" ht="30" x14ac:dyDescent="0.25">
      <c r="A9" s="28" t="s">
        <v>122</v>
      </c>
      <c r="B9" s="28" t="s">
        <v>120</v>
      </c>
      <c r="C9" s="28" t="s">
        <v>121</v>
      </c>
      <c r="D9" s="28" t="s">
        <v>32</v>
      </c>
      <c r="E9" s="28" t="s">
        <v>115</v>
      </c>
      <c r="F9" s="28" t="s">
        <v>112</v>
      </c>
      <c r="G9" s="28" t="s">
        <v>116</v>
      </c>
    </row>
    <row r="10" spans="1:7" s="25" customFormat="1" x14ac:dyDescent="0.25">
      <c r="A10" s="28" t="s">
        <v>126</v>
      </c>
      <c r="B10" s="28" t="s">
        <v>126</v>
      </c>
      <c r="C10" s="28" t="s">
        <v>127</v>
      </c>
      <c r="D10" s="28" t="s">
        <v>128</v>
      </c>
      <c r="E10" s="28" t="s">
        <v>128</v>
      </c>
      <c r="F10" s="28" t="s">
        <v>128</v>
      </c>
      <c r="G10" s="28" t="s">
        <v>128</v>
      </c>
    </row>
    <row r="11" spans="1:7" s="25" customFormat="1" ht="75" x14ac:dyDescent="0.25">
      <c r="A11" s="28" t="s">
        <v>151</v>
      </c>
      <c r="B11" s="28" t="s">
        <v>152</v>
      </c>
      <c r="C11" s="28" t="s">
        <v>153</v>
      </c>
      <c r="D11" s="28" t="s">
        <v>43</v>
      </c>
      <c r="E11" s="28" t="s">
        <v>32</v>
      </c>
      <c r="F11" s="28" t="s">
        <v>154</v>
      </c>
      <c r="G11" s="28" t="s">
        <v>32</v>
      </c>
    </row>
    <row r="12" spans="1:7" s="25" customFormat="1" ht="75" x14ac:dyDescent="0.25">
      <c r="A12" s="28" t="s">
        <v>155</v>
      </c>
      <c r="B12" s="28" t="s">
        <v>156</v>
      </c>
      <c r="C12" s="28" t="s">
        <v>157</v>
      </c>
      <c r="D12" s="28" t="s">
        <v>43</v>
      </c>
      <c r="E12" s="28" t="s">
        <v>32</v>
      </c>
      <c r="F12" s="28" t="s">
        <v>154</v>
      </c>
      <c r="G12" s="28" t="s">
        <v>32</v>
      </c>
    </row>
    <row r="13" spans="1:7" s="25" customFormat="1" ht="30" x14ac:dyDescent="0.25">
      <c r="A13" s="28" t="s">
        <v>158</v>
      </c>
      <c r="B13" s="28" t="s">
        <v>159</v>
      </c>
      <c r="C13" s="28" t="s">
        <v>160</v>
      </c>
      <c r="D13" s="28" t="s">
        <v>32</v>
      </c>
      <c r="E13" s="28" t="s">
        <v>32</v>
      </c>
      <c r="F13" s="28" t="s">
        <v>154</v>
      </c>
      <c r="G13" s="28" t="s">
        <v>32</v>
      </c>
    </row>
    <row r="14" spans="1:7" s="25" customFormat="1" ht="75" x14ac:dyDescent="0.25">
      <c r="A14" s="28" t="s">
        <v>161</v>
      </c>
      <c r="B14" s="28" t="s">
        <v>162</v>
      </c>
      <c r="C14" s="28" t="s">
        <v>163</v>
      </c>
      <c r="D14" s="28" t="s">
        <v>43</v>
      </c>
      <c r="E14" s="28" t="s">
        <v>32</v>
      </c>
      <c r="F14" s="28" t="s">
        <v>71</v>
      </c>
      <c r="G14" s="28" t="s">
        <v>32</v>
      </c>
    </row>
    <row r="15" spans="1:7" s="25" customFormat="1" ht="75" x14ac:dyDescent="0.25">
      <c r="A15" s="28" t="s">
        <v>67</v>
      </c>
      <c r="B15" s="28" t="s">
        <v>68</v>
      </c>
      <c r="C15" s="28" t="s">
        <v>69</v>
      </c>
      <c r="D15" s="28" t="s">
        <v>43</v>
      </c>
      <c r="E15" s="28" t="s">
        <v>70</v>
      </c>
      <c r="F15" s="28" t="s">
        <v>71</v>
      </c>
      <c r="G15" s="28" t="s">
        <v>32</v>
      </c>
    </row>
    <row r="16" spans="1:7" s="25" customFormat="1" ht="75" x14ac:dyDescent="0.25">
      <c r="A16" s="28" t="s">
        <v>164</v>
      </c>
      <c r="B16" s="28" t="s">
        <v>165</v>
      </c>
      <c r="C16" s="28" t="s">
        <v>166</v>
      </c>
      <c r="D16" s="28" t="s">
        <v>43</v>
      </c>
      <c r="E16" s="28" t="s">
        <v>167</v>
      </c>
      <c r="F16" s="28" t="s">
        <v>168</v>
      </c>
      <c r="G16" s="28" t="s">
        <v>169</v>
      </c>
    </row>
    <row r="17" spans="1:7" s="25" customFormat="1" ht="75" x14ac:dyDescent="0.25">
      <c r="A17" s="28" t="s">
        <v>170</v>
      </c>
      <c r="B17" s="28" t="s">
        <v>171</v>
      </c>
      <c r="C17" s="28" t="s">
        <v>172</v>
      </c>
      <c r="D17" s="28" t="s">
        <v>43</v>
      </c>
      <c r="E17" s="28" t="s">
        <v>30</v>
      </c>
      <c r="F17" s="28" t="s">
        <v>173</v>
      </c>
      <c r="G17" s="28" t="s">
        <v>32</v>
      </c>
    </row>
    <row r="18" spans="1:7" s="25" customFormat="1" ht="75" x14ac:dyDescent="0.25">
      <c r="A18" s="28" t="s">
        <v>174</v>
      </c>
      <c r="B18" s="28" t="s">
        <v>171</v>
      </c>
      <c r="C18" s="28" t="s">
        <v>175</v>
      </c>
      <c r="D18" s="28" t="s">
        <v>43</v>
      </c>
      <c r="E18" s="28" t="s">
        <v>176</v>
      </c>
      <c r="F18" s="28" t="s">
        <v>175</v>
      </c>
      <c r="G18" s="28" t="s">
        <v>32</v>
      </c>
    </row>
    <row r="19" spans="1:7" s="25" customFormat="1" ht="75" x14ac:dyDescent="0.25">
      <c r="A19" s="28" t="s">
        <v>177</v>
      </c>
      <c r="B19" s="28" t="s">
        <v>165</v>
      </c>
      <c r="C19" s="28" t="s">
        <v>178</v>
      </c>
      <c r="D19" s="28" t="s">
        <v>43</v>
      </c>
      <c r="E19" s="28" t="s">
        <v>167</v>
      </c>
      <c r="F19" s="28" t="s">
        <v>179</v>
      </c>
      <c r="G19" s="28" t="s">
        <v>32</v>
      </c>
    </row>
    <row r="20" spans="1:7" s="25" customFormat="1" ht="75" x14ac:dyDescent="0.25">
      <c r="A20" s="28" t="s">
        <v>244</v>
      </c>
      <c r="B20" s="28" t="s">
        <v>245</v>
      </c>
      <c r="C20" s="28" t="s">
        <v>246</v>
      </c>
      <c r="D20" s="28" t="s">
        <v>43</v>
      </c>
      <c r="E20" s="28" t="s">
        <v>247</v>
      </c>
      <c r="F20" s="28" t="s">
        <v>248</v>
      </c>
      <c r="G20" s="28" t="s">
        <v>249</v>
      </c>
    </row>
    <row r="21" spans="1:7" s="25" customFormat="1" ht="75" x14ac:dyDescent="0.25">
      <c r="A21" s="28" t="s">
        <v>250</v>
      </c>
      <c r="B21" s="28" t="s">
        <v>251</v>
      </c>
      <c r="C21" s="28" t="s">
        <v>252</v>
      </c>
      <c r="D21" s="28" t="s">
        <v>43</v>
      </c>
      <c r="E21" s="28" t="s">
        <v>253</v>
      </c>
      <c r="F21" s="28" t="s">
        <v>254</v>
      </c>
      <c r="G21" s="28" t="s">
        <v>255</v>
      </c>
    </row>
    <row r="22" spans="1:7" s="25" customFormat="1" ht="75" x14ac:dyDescent="0.25">
      <c r="A22" s="28" t="s">
        <v>256</v>
      </c>
      <c r="B22" s="28" t="s">
        <v>251</v>
      </c>
      <c r="C22" s="28" t="s">
        <v>257</v>
      </c>
      <c r="D22" s="28" t="s">
        <v>43</v>
      </c>
      <c r="E22" s="28" t="s">
        <v>253</v>
      </c>
      <c r="F22" s="28" t="s">
        <v>65</v>
      </c>
      <c r="G22" s="28" t="s">
        <v>255</v>
      </c>
    </row>
    <row r="23" spans="1:7" s="25" customFormat="1" ht="75" x14ac:dyDescent="0.25">
      <c r="A23" s="28" t="s">
        <v>258</v>
      </c>
      <c r="B23" s="28" t="s">
        <v>259</v>
      </c>
      <c r="C23" s="28" t="s">
        <v>260</v>
      </c>
      <c r="D23" s="28" t="s">
        <v>43</v>
      </c>
      <c r="E23" s="28" t="s">
        <v>261</v>
      </c>
      <c r="F23" s="28" t="s">
        <v>262</v>
      </c>
      <c r="G23" s="28" t="s">
        <v>255</v>
      </c>
    </row>
    <row r="24" spans="1:7" s="25" customFormat="1" ht="75" x14ac:dyDescent="0.25">
      <c r="A24" s="28" t="s">
        <v>263</v>
      </c>
      <c r="B24" s="28" t="s">
        <v>264</v>
      </c>
      <c r="C24" s="28" t="s">
        <v>265</v>
      </c>
      <c r="D24" s="28" t="s">
        <v>43</v>
      </c>
      <c r="E24" s="28" t="s">
        <v>266</v>
      </c>
      <c r="F24" s="28" t="s">
        <v>267</v>
      </c>
      <c r="G24" s="28" t="s">
        <v>268</v>
      </c>
    </row>
    <row r="25" spans="1:7" s="25" customFormat="1" ht="75" x14ac:dyDescent="0.25">
      <c r="A25" s="28" t="s">
        <v>269</v>
      </c>
      <c r="B25" s="28" t="s">
        <v>270</v>
      </c>
      <c r="C25" s="28" t="s">
        <v>271</v>
      </c>
      <c r="D25" s="28" t="s">
        <v>43</v>
      </c>
      <c r="E25" s="28" t="s">
        <v>272</v>
      </c>
      <c r="F25" s="28" t="s">
        <v>262</v>
      </c>
      <c r="G25" s="28" t="s">
        <v>273</v>
      </c>
    </row>
    <row r="26" spans="1:7" s="25" customFormat="1" ht="75" x14ac:dyDescent="0.25">
      <c r="A26" s="28" t="s">
        <v>274</v>
      </c>
      <c r="B26" s="28" t="s">
        <v>275</v>
      </c>
      <c r="C26" s="28" t="s">
        <v>276</v>
      </c>
      <c r="D26" s="28" t="s">
        <v>43</v>
      </c>
      <c r="E26" s="28" t="s">
        <v>272</v>
      </c>
      <c r="F26" s="28" t="s">
        <v>262</v>
      </c>
      <c r="G26" s="28" t="s">
        <v>277</v>
      </c>
    </row>
    <row r="27" spans="1:7" s="25" customFormat="1" ht="30" x14ac:dyDescent="0.25">
      <c r="A27" s="28" t="s">
        <v>72</v>
      </c>
      <c r="B27" s="28" t="s">
        <v>73</v>
      </c>
      <c r="C27" s="28" t="s">
        <v>74</v>
      </c>
      <c r="D27" s="28" t="s">
        <v>32</v>
      </c>
      <c r="E27" s="28" t="s">
        <v>33</v>
      </c>
      <c r="F27" s="28" t="s">
        <v>75</v>
      </c>
      <c r="G27" s="28" t="s">
        <v>32</v>
      </c>
    </row>
    <row r="28" spans="1:7" s="25" customFormat="1" ht="30" x14ac:dyDescent="0.25">
      <c r="A28" s="28" t="s">
        <v>448</v>
      </c>
      <c r="B28" s="28" t="s">
        <v>449</v>
      </c>
      <c r="C28" s="28" t="s">
        <v>450</v>
      </c>
      <c r="D28" s="28" t="s">
        <v>32</v>
      </c>
      <c r="E28" s="28" t="s">
        <v>33</v>
      </c>
      <c r="F28" s="28" t="s">
        <v>75</v>
      </c>
      <c r="G28" s="28" t="s">
        <v>451</v>
      </c>
    </row>
    <row r="29" spans="1:7" s="25" customFormat="1" x14ac:dyDescent="0.25">
      <c r="A29" s="28" t="s">
        <v>76</v>
      </c>
      <c r="B29" s="28" t="s">
        <v>77</v>
      </c>
      <c r="C29" s="28" t="s">
        <v>78</v>
      </c>
      <c r="D29" s="28" t="s">
        <v>32</v>
      </c>
      <c r="E29" s="28" t="s">
        <v>33</v>
      </c>
      <c r="F29" s="28" t="s">
        <v>75</v>
      </c>
      <c r="G29" s="28" t="s">
        <v>32</v>
      </c>
    </row>
    <row r="30" spans="1:7" s="25" customFormat="1" ht="30" x14ac:dyDescent="0.25">
      <c r="A30" s="28" t="s">
        <v>452</v>
      </c>
      <c r="B30" s="28" t="s">
        <v>453</v>
      </c>
      <c r="C30" s="28" t="s">
        <v>454</v>
      </c>
      <c r="D30" s="28" t="s">
        <v>32</v>
      </c>
      <c r="E30" s="28" t="s">
        <v>32</v>
      </c>
      <c r="F30" s="28" t="s">
        <v>75</v>
      </c>
      <c r="G30" s="28" t="s">
        <v>32</v>
      </c>
    </row>
    <row r="31" spans="1:7" s="25" customFormat="1" ht="30" x14ac:dyDescent="0.25">
      <c r="A31" s="28" t="s">
        <v>88</v>
      </c>
      <c r="B31" s="28" t="s">
        <v>89</v>
      </c>
      <c r="C31" s="28" t="s">
        <v>90</v>
      </c>
      <c r="D31" s="28" t="s">
        <v>32</v>
      </c>
      <c r="E31" s="28" t="s">
        <v>33</v>
      </c>
      <c r="F31" s="28" t="s">
        <v>91</v>
      </c>
      <c r="G31" s="28" t="s">
        <v>32</v>
      </c>
    </row>
    <row r="32" spans="1:7" s="25" customFormat="1" ht="30" x14ac:dyDescent="0.25">
      <c r="A32" s="28" t="s">
        <v>455</v>
      </c>
      <c r="B32" s="28" t="s">
        <v>456</v>
      </c>
      <c r="C32" s="28" t="s">
        <v>454</v>
      </c>
      <c r="D32" s="28" t="s">
        <v>32</v>
      </c>
      <c r="E32" s="28" t="s">
        <v>33</v>
      </c>
      <c r="F32" s="28" t="s">
        <v>75</v>
      </c>
      <c r="G32" s="28" t="s">
        <v>32</v>
      </c>
    </row>
    <row r="33" spans="1:7" s="25" customFormat="1" ht="75" x14ac:dyDescent="0.25">
      <c r="A33" s="28" t="s">
        <v>40</v>
      </c>
      <c r="B33" s="28" t="s">
        <v>41</v>
      </c>
      <c r="C33" s="28" t="s">
        <v>42</v>
      </c>
      <c r="D33" s="28" t="s">
        <v>43</v>
      </c>
      <c r="E33" s="28" t="s">
        <v>44</v>
      </c>
      <c r="F33" s="28" t="s">
        <v>45</v>
      </c>
      <c r="G33" s="28" t="s">
        <v>46</v>
      </c>
    </row>
    <row r="34" spans="1:7" s="25" customFormat="1" ht="60" x14ac:dyDescent="0.25">
      <c r="A34" s="28" t="s">
        <v>47</v>
      </c>
      <c r="B34" s="28" t="s">
        <v>48</v>
      </c>
      <c r="C34" s="28" t="s">
        <v>49</v>
      </c>
      <c r="D34" s="28" t="s">
        <v>32</v>
      </c>
      <c r="E34" s="28" t="s">
        <v>50</v>
      </c>
      <c r="F34" s="28" t="s">
        <v>51</v>
      </c>
      <c r="G34" s="28" t="s">
        <v>46</v>
      </c>
    </row>
    <row r="35" spans="1:7" s="25" customFormat="1" ht="30" x14ac:dyDescent="0.25">
      <c r="A35" s="28" t="s">
        <v>483</v>
      </c>
      <c r="B35" s="28" t="s">
        <v>484</v>
      </c>
      <c r="C35" s="28" t="s">
        <v>49</v>
      </c>
      <c r="D35" s="28" t="s">
        <v>32</v>
      </c>
      <c r="E35" s="28" t="s">
        <v>32</v>
      </c>
      <c r="F35" s="28" t="s">
        <v>485</v>
      </c>
      <c r="G35" s="28" t="s">
        <v>46</v>
      </c>
    </row>
    <row r="36" spans="1:7" s="25" customFormat="1" ht="75" x14ac:dyDescent="0.25">
      <c r="A36" s="28" t="s">
        <v>486</v>
      </c>
      <c r="B36" s="28" t="s">
        <v>487</v>
      </c>
      <c r="C36" s="28" t="s">
        <v>488</v>
      </c>
      <c r="D36" s="28" t="s">
        <v>43</v>
      </c>
      <c r="E36" s="28" t="s">
        <v>44</v>
      </c>
      <c r="F36" s="28" t="s">
        <v>489</v>
      </c>
      <c r="G36" s="28" t="s">
        <v>490</v>
      </c>
    </row>
    <row r="37" spans="1:7" s="25" customFormat="1" ht="75" x14ac:dyDescent="0.25">
      <c r="A37" s="28" t="s">
        <v>1187</v>
      </c>
      <c r="B37" s="28" t="s">
        <v>52</v>
      </c>
      <c r="C37" s="28" t="s">
        <v>53</v>
      </c>
      <c r="D37" s="28" t="s">
        <v>43</v>
      </c>
      <c r="E37" s="28" t="s">
        <v>54</v>
      </c>
      <c r="F37" s="28" t="s">
        <v>55</v>
      </c>
      <c r="G37" s="28" t="s">
        <v>56</v>
      </c>
    </row>
    <row r="38" spans="1:7" s="25" customFormat="1" ht="75" x14ac:dyDescent="0.25">
      <c r="A38" s="28" t="s">
        <v>566</v>
      </c>
      <c r="B38" s="28" t="s">
        <v>567</v>
      </c>
      <c r="C38" s="28" t="s">
        <v>568</v>
      </c>
      <c r="D38" s="28" t="s">
        <v>43</v>
      </c>
      <c r="E38" s="28" t="s">
        <v>569</v>
      </c>
      <c r="F38" s="28" t="s">
        <v>55</v>
      </c>
      <c r="G38" s="28" t="s">
        <v>570</v>
      </c>
    </row>
    <row r="39" spans="1:7" s="25" customFormat="1" ht="75" x14ac:dyDescent="0.25">
      <c r="A39" s="28" t="s">
        <v>571</v>
      </c>
      <c r="B39" s="28" t="s">
        <v>572</v>
      </c>
      <c r="C39" s="28" t="s">
        <v>573</v>
      </c>
      <c r="D39" s="28" t="s">
        <v>43</v>
      </c>
      <c r="E39" s="28" t="s">
        <v>574</v>
      </c>
      <c r="F39" s="28" t="s">
        <v>55</v>
      </c>
      <c r="G39" s="28" t="s">
        <v>575</v>
      </c>
    </row>
    <row r="40" spans="1:7" s="25" customFormat="1" ht="75" x14ac:dyDescent="0.25">
      <c r="A40" s="28" t="s">
        <v>576</v>
      </c>
      <c r="B40" s="28" t="s">
        <v>577</v>
      </c>
      <c r="C40" s="28" t="s">
        <v>578</v>
      </c>
      <c r="D40" s="28" t="s">
        <v>43</v>
      </c>
      <c r="E40" s="28" t="s">
        <v>579</v>
      </c>
      <c r="F40" s="28" t="s">
        <v>55</v>
      </c>
      <c r="G40" s="28" t="s">
        <v>580</v>
      </c>
    </row>
    <row r="41" spans="1:7" s="25" customFormat="1" ht="75" x14ac:dyDescent="0.25">
      <c r="A41" s="28" t="s">
        <v>581</v>
      </c>
      <c r="B41" s="28" t="s">
        <v>567</v>
      </c>
      <c r="C41" s="28" t="s">
        <v>582</v>
      </c>
      <c r="D41" s="28" t="s">
        <v>43</v>
      </c>
      <c r="E41" s="28" t="s">
        <v>583</v>
      </c>
      <c r="F41" s="28" t="s">
        <v>55</v>
      </c>
      <c r="G41" s="28" t="s">
        <v>32</v>
      </c>
    </row>
    <row r="42" spans="1:7" s="25" customFormat="1" ht="75" x14ac:dyDescent="0.25">
      <c r="A42" s="28" t="s">
        <v>584</v>
      </c>
      <c r="B42" s="28" t="s">
        <v>585</v>
      </c>
      <c r="C42" s="28" t="s">
        <v>586</v>
      </c>
      <c r="D42" s="28" t="s">
        <v>43</v>
      </c>
      <c r="E42" s="28" t="s">
        <v>32</v>
      </c>
      <c r="F42" s="28" t="s">
        <v>55</v>
      </c>
      <c r="G42" s="28" t="s">
        <v>587</v>
      </c>
    </row>
    <row r="43" spans="1:7" s="25" customFormat="1" ht="75" x14ac:dyDescent="0.25">
      <c r="A43" s="28" t="s">
        <v>588</v>
      </c>
      <c r="B43" s="28" t="s">
        <v>589</v>
      </c>
      <c r="C43" s="28" t="s">
        <v>590</v>
      </c>
      <c r="D43" s="28" t="s">
        <v>43</v>
      </c>
      <c r="E43" s="28" t="s">
        <v>32</v>
      </c>
      <c r="F43" s="28" t="s">
        <v>55</v>
      </c>
      <c r="G43" s="28" t="s">
        <v>591</v>
      </c>
    </row>
    <row r="44" spans="1:7" s="25" customFormat="1" ht="75" x14ac:dyDescent="0.25">
      <c r="A44" s="28" t="s">
        <v>592</v>
      </c>
      <c r="B44" s="28" t="s">
        <v>593</v>
      </c>
      <c r="C44" s="28" t="s">
        <v>594</v>
      </c>
      <c r="D44" s="28" t="s">
        <v>43</v>
      </c>
      <c r="E44" s="28" t="s">
        <v>32</v>
      </c>
      <c r="F44" s="28" t="s">
        <v>32</v>
      </c>
      <c r="G44" s="28" t="s">
        <v>32</v>
      </c>
    </row>
    <row r="45" spans="1:7" s="25" customFormat="1" ht="75" x14ac:dyDescent="0.25">
      <c r="A45" s="28" t="s">
        <v>595</v>
      </c>
      <c r="B45" s="28" t="s">
        <v>596</v>
      </c>
      <c r="C45" s="28" t="s">
        <v>594</v>
      </c>
      <c r="D45" s="28" t="s">
        <v>43</v>
      </c>
      <c r="E45" s="28" t="s">
        <v>32</v>
      </c>
      <c r="F45" s="28" t="s">
        <v>55</v>
      </c>
      <c r="G45" s="28" t="s">
        <v>591</v>
      </c>
    </row>
    <row r="46" spans="1:7" s="25" customFormat="1" ht="45" x14ac:dyDescent="0.25">
      <c r="A46" s="28" t="s">
        <v>597</v>
      </c>
      <c r="B46" s="28" t="s">
        <v>598</v>
      </c>
      <c r="C46" s="28" t="s">
        <v>599</v>
      </c>
      <c r="D46" s="28" t="s">
        <v>32</v>
      </c>
      <c r="E46" s="28" t="s">
        <v>32</v>
      </c>
      <c r="F46" s="28" t="s">
        <v>600</v>
      </c>
      <c r="G46" s="28" t="s">
        <v>601</v>
      </c>
    </row>
    <row r="47" spans="1:7" s="25" customFormat="1" ht="45" x14ac:dyDescent="0.25">
      <c r="A47" s="28" t="s">
        <v>602</v>
      </c>
      <c r="B47" s="28" t="s">
        <v>603</v>
      </c>
      <c r="C47" s="28" t="s">
        <v>604</v>
      </c>
      <c r="D47" s="28" t="s">
        <v>32</v>
      </c>
      <c r="E47" s="28" t="s">
        <v>32</v>
      </c>
      <c r="F47" s="28" t="s">
        <v>605</v>
      </c>
      <c r="G47" s="28" t="s">
        <v>601</v>
      </c>
    </row>
    <row r="48" spans="1:7" s="25" customFormat="1" ht="75" x14ac:dyDescent="0.25">
      <c r="A48" s="40" t="s">
        <v>1188</v>
      </c>
      <c r="B48" s="40" t="s">
        <v>1189</v>
      </c>
      <c r="C48" s="40" t="s">
        <v>1190</v>
      </c>
      <c r="D48" s="40" t="s">
        <v>43</v>
      </c>
      <c r="E48" s="40" t="s">
        <v>609</v>
      </c>
      <c r="F48" s="40" t="s">
        <v>1191</v>
      </c>
      <c r="G48" s="40" t="s">
        <v>1192</v>
      </c>
    </row>
    <row r="49" spans="1:9" s="25" customFormat="1" ht="75" x14ac:dyDescent="0.25">
      <c r="A49" s="28" t="s">
        <v>606</v>
      </c>
      <c r="B49" s="28" t="s">
        <v>607</v>
      </c>
      <c r="C49" s="28" t="s">
        <v>608</v>
      </c>
      <c r="D49" s="28" t="s">
        <v>43</v>
      </c>
      <c r="E49" s="28" t="s">
        <v>609</v>
      </c>
      <c r="F49" s="28" t="s">
        <v>610</v>
      </c>
      <c r="G49" s="28" t="s">
        <v>611</v>
      </c>
    </row>
    <row r="50" spans="1:9" s="25" customFormat="1" ht="75" x14ac:dyDescent="0.25">
      <c r="A50" s="28" t="s">
        <v>612</v>
      </c>
      <c r="B50" s="28" t="s">
        <v>613</v>
      </c>
      <c r="C50" s="28" t="s">
        <v>614</v>
      </c>
      <c r="D50" s="28" t="s">
        <v>43</v>
      </c>
      <c r="E50" s="28" t="s">
        <v>609</v>
      </c>
      <c r="F50" s="28" t="s">
        <v>615</v>
      </c>
      <c r="G50" s="28" t="s">
        <v>616</v>
      </c>
    </row>
    <row r="51" spans="1:9" s="25" customFormat="1" ht="75" x14ac:dyDescent="0.25">
      <c r="A51" s="28" t="s">
        <v>57</v>
      </c>
      <c r="B51" s="28" t="s">
        <v>58</v>
      </c>
      <c r="C51" s="28" t="s">
        <v>59</v>
      </c>
      <c r="D51" s="28" t="s">
        <v>43</v>
      </c>
      <c r="E51" s="28" t="s">
        <v>60</v>
      </c>
      <c r="F51" s="28" t="s">
        <v>61</v>
      </c>
      <c r="G51" s="28" t="s">
        <v>32</v>
      </c>
    </row>
    <row r="52" spans="1:9" s="25" customFormat="1" ht="75" x14ac:dyDescent="0.25">
      <c r="A52" s="28" t="s">
        <v>320</v>
      </c>
      <c r="B52" s="28" t="s">
        <v>617</v>
      </c>
      <c r="C52" s="28" t="s">
        <v>618</v>
      </c>
      <c r="D52" s="28" t="s">
        <v>43</v>
      </c>
      <c r="E52" s="28" t="s">
        <v>619</v>
      </c>
      <c r="F52" s="28" t="s">
        <v>55</v>
      </c>
      <c r="G52" s="28" t="s">
        <v>620</v>
      </c>
    </row>
    <row r="53" spans="1:9" s="25" customFormat="1" ht="45" x14ac:dyDescent="0.25">
      <c r="A53" s="28" t="s">
        <v>621</v>
      </c>
      <c r="B53" s="28" t="s">
        <v>622</v>
      </c>
      <c r="C53" s="28" t="s">
        <v>623</v>
      </c>
      <c r="D53" s="28" t="s">
        <v>32</v>
      </c>
      <c r="E53" s="28" t="s">
        <v>32</v>
      </c>
      <c r="F53" s="28" t="s">
        <v>55</v>
      </c>
      <c r="G53" s="28" t="s">
        <v>32</v>
      </c>
    </row>
    <row r="54" spans="1:9" s="25" customFormat="1" ht="75" x14ac:dyDescent="0.25">
      <c r="A54" s="28" t="s">
        <v>624</v>
      </c>
      <c r="B54" s="28" t="s">
        <v>625</v>
      </c>
      <c r="C54" s="28" t="s">
        <v>626</v>
      </c>
      <c r="D54" s="28" t="s">
        <v>43</v>
      </c>
      <c r="E54" s="28" t="s">
        <v>627</v>
      </c>
      <c r="F54" s="28" t="s">
        <v>65</v>
      </c>
      <c r="G54" s="28" t="s">
        <v>628</v>
      </c>
    </row>
    <row r="55" spans="1:9" s="25" customFormat="1" ht="75" x14ac:dyDescent="0.25">
      <c r="A55" s="28" t="s">
        <v>86</v>
      </c>
      <c r="B55" s="28" t="s">
        <v>35</v>
      </c>
      <c r="C55" s="28" t="s">
        <v>87</v>
      </c>
      <c r="D55" s="28" t="s">
        <v>43</v>
      </c>
      <c r="E55" s="28" t="s">
        <v>64</v>
      </c>
      <c r="F55" s="28" t="s">
        <v>65</v>
      </c>
      <c r="G55" s="28" t="s">
        <v>66</v>
      </c>
    </row>
    <row r="56" spans="1:9" s="25" customFormat="1" ht="75" x14ac:dyDescent="0.25">
      <c r="A56" s="28" t="s">
        <v>629</v>
      </c>
      <c r="B56" s="28" t="s">
        <v>35</v>
      </c>
      <c r="C56" s="28" t="s">
        <v>87</v>
      </c>
      <c r="D56" s="28" t="s">
        <v>43</v>
      </c>
      <c r="E56" s="28" t="s">
        <v>64</v>
      </c>
      <c r="F56" s="28" t="s">
        <v>65</v>
      </c>
      <c r="G56" s="28" t="s">
        <v>66</v>
      </c>
    </row>
    <row r="57" spans="1:9" s="25" customFormat="1" ht="75" x14ac:dyDescent="0.25">
      <c r="A57" s="28" t="s">
        <v>630</v>
      </c>
      <c r="B57" s="28" t="s">
        <v>35</v>
      </c>
      <c r="C57" s="28" t="s">
        <v>87</v>
      </c>
      <c r="D57" s="28" t="s">
        <v>43</v>
      </c>
      <c r="E57" s="28" t="s">
        <v>64</v>
      </c>
      <c r="F57" s="28" t="s">
        <v>65</v>
      </c>
      <c r="G57" s="28" t="s">
        <v>66</v>
      </c>
    </row>
    <row r="58" spans="1:9" s="25" customFormat="1" ht="75" x14ac:dyDescent="0.25">
      <c r="A58" s="28" t="s">
        <v>631</v>
      </c>
      <c r="B58" s="28" t="s">
        <v>63</v>
      </c>
      <c r="C58" s="28" t="s">
        <v>34</v>
      </c>
      <c r="D58" s="28" t="s">
        <v>43</v>
      </c>
      <c r="E58" s="28" t="s">
        <v>64</v>
      </c>
      <c r="F58" s="28" t="s">
        <v>65</v>
      </c>
      <c r="G58" s="28" t="s">
        <v>66</v>
      </c>
    </row>
    <row r="59" spans="1:9" s="25" customFormat="1" ht="75" x14ac:dyDescent="0.25">
      <c r="A59" s="28" t="s">
        <v>632</v>
      </c>
      <c r="B59" s="28" t="s">
        <v>63</v>
      </c>
      <c r="C59" s="28" t="s">
        <v>34</v>
      </c>
      <c r="D59" s="28" t="s">
        <v>43</v>
      </c>
      <c r="E59" s="28" t="s">
        <v>64</v>
      </c>
      <c r="F59" s="28" t="s">
        <v>65</v>
      </c>
      <c r="G59" s="28" t="s">
        <v>66</v>
      </c>
    </row>
    <row r="60" spans="1:9" s="25" customFormat="1" ht="75" x14ac:dyDescent="0.25">
      <c r="A60" s="28" t="s">
        <v>633</v>
      </c>
      <c r="B60" s="28" t="s">
        <v>35</v>
      </c>
      <c r="C60" s="28" t="s">
        <v>87</v>
      </c>
      <c r="D60" s="28" t="s">
        <v>43</v>
      </c>
      <c r="E60" s="28" t="s">
        <v>64</v>
      </c>
      <c r="F60" s="28" t="s">
        <v>65</v>
      </c>
      <c r="G60" s="28" t="s">
        <v>66</v>
      </c>
    </row>
    <row r="61" spans="1:9" s="25" customFormat="1" ht="75" x14ac:dyDescent="0.25">
      <c r="A61" s="28" t="s">
        <v>62</v>
      </c>
      <c r="B61" s="28" t="s">
        <v>63</v>
      </c>
      <c r="C61" s="28" t="s">
        <v>34</v>
      </c>
      <c r="D61" s="28" t="s">
        <v>43</v>
      </c>
      <c r="E61" s="28" t="s">
        <v>64</v>
      </c>
      <c r="F61" s="28" t="s">
        <v>65</v>
      </c>
      <c r="G61" s="28" t="s">
        <v>66</v>
      </c>
    </row>
    <row r="62" spans="1:9" s="25" customFormat="1" ht="75" x14ac:dyDescent="0.25">
      <c r="A62" s="28" t="s">
        <v>634</v>
      </c>
      <c r="B62" s="28" t="s">
        <v>63</v>
      </c>
      <c r="C62" s="28" t="s">
        <v>34</v>
      </c>
      <c r="D62" s="28" t="s">
        <v>43</v>
      </c>
      <c r="E62" s="28" t="s">
        <v>64</v>
      </c>
      <c r="F62" s="28" t="s">
        <v>65</v>
      </c>
      <c r="G62" s="28" t="s">
        <v>66</v>
      </c>
    </row>
    <row r="63" spans="1:9" s="25" customFormat="1" ht="75" x14ac:dyDescent="0.25">
      <c r="A63" s="28" t="s">
        <v>635</v>
      </c>
      <c r="B63" s="28" t="s">
        <v>63</v>
      </c>
      <c r="C63" s="28" t="s">
        <v>34</v>
      </c>
      <c r="D63" s="28" t="s">
        <v>43</v>
      </c>
      <c r="E63" s="28" t="s">
        <v>64</v>
      </c>
      <c r="F63" s="28" t="s">
        <v>65</v>
      </c>
      <c r="G63" s="28" t="s">
        <v>66</v>
      </c>
    </row>
    <row r="64" spans="1:9" x14ac:dyDescent="0.25">
      <c r="A64" s="27" t="s">
        <v>123</v>
      </c>
      <c r="B64" s="27" t="s">
        <v>124</v>
      </c>
      <c r="C64" s="27" t="s">
        <v>125</v>
      </c>
      <c r="D64" s="27" t="s">
        <v>32</v>
      </c>
      <c r="E64" s="27" t="s">
        <v>32</v>
      </c>
      <c r="F64" s="27" t="s">
        <v>32</v>
      </c>
      <c r="G64" s="27" t="s">
        <v>32</v>
      </c>
      <c r="I64" s="25"/>
    </row>
    <row r="65" spans="1:7" x14ac:dyDescent="0.25">
      <c r="A65" s="27" t="s">
        <v>79</v>
      </c>
      <c r="B65" s="27" t="s">
        <v>80</v>
      </c>
      <c r="C65" s="27" t="s">
        <v>81</v>
      </c>
      <c r="D65" s="27" t="s">
        <v>82</v>
      </c>
      <c r="E65" s="27" t="s">
        <v>83</v>
      </c>
      <c r="F65" s="27" t="s">
        <v>84</v>
      </c>
      <c r="G65" s="27" t="s">
        <v>85</v>
      </c>
    </row>
    <row r="66" spans="1:7" x14ac:dyDescent="0.25">
      <c r="A66" s="27" t="s">
        <v>636</v>
      </c>
      <c r="B66" s="27" t="s">
        <v>129</v>
      </c>
      <c r="C66" s="27" t="s">
        <v>130</v>
      </c>
      <c r="D66" s="27" t="s">
        <v>131</v>
      </c>
      <c r="E66" s="27" t="s">
        <v>131</v>
      </c>
      <c r="F66" s="27" t="s">
        <v>130</v>
      </c>
      <c r="G66" s="27" t="s">
        <v>131</v>
      </c>
    </row>
    <row r="67" spans="1:7" x14ac:dyDescent="0.25">
      <c r="A67" s="27" t="s">
        <v>637</v>
      </c>
      <c r="B67" s="27" t="s">
        <v>129</v>
      </c>
      <c r="C67" s="27" t="s">
        <v>132</v>
      </c>
      <c r="D67" s="27" t="s">
        <v>131</v>
      </c>
      <c r="E67" s="27" t="s">
        <v>131</v>
      </c>
      <c r="F67" s="27" t="s">
        <v>132</v>
      </c>
      <c r="G67" s="27" t="s">
        <v>131</v>
      </c>
    </row>
    <row r="68" spans="1:7" x14ac:dyDescent="0.25">
      <c r="A68" s="27" t="s">
        <v>638</v>
      </c>
      <c r="B68" s="27" t="s">
        <v>129</v>
      </c>
      <c r="C68" s="27" t="s">
        <v>133</v>
      </c>
      <c r="D68" s="27" t="s">
        <v>131</v>
      </c>
      <c r="E68" s="27" t="s">
        <v>131</v>
      </c>
      <c r="F68" s="27" t="s">
        <v>133</v>
      </c>
      <c r="G68" s="27" t="s">
        <v>131</v>
      </c>
    </row>
    <row r="69" spans="1:7" x14ac:dyDescent="0.25">
      <c r="A69" s="27" t="s">
        <v>639</v>
      </c>
      <c r="B69" s="27" t="s">
        <v>129</v>
      </c>
      <c r="C69" s="27" t="s">
        <v>134</v>
      </c>
      <c r="D69" s="27" t="s">
        <v>131</v>
      </c>
      <c r="E69" s="27" t="s">
        <v>131</v>
      </c>
      <c r="F69" s="27" t="s">
        <v>134</v>
      </c>
      <c r="G69" s="27" t="s">
        <v>131</v>
      </c>
    </row>
    <row r="70" spans="1:7" ht="45" x14ac:dyDescent="0.25">
      <c r="A70" s="27" t="s">
        <v>640</v>
      </c>
      <c r="B70" s="27" t="s">
        <v>129</v>
      </c>
      <c r="C70" s="27" t="s">
        <v>135</v>
      </c>
      <c r="D70" s="27" t="s">
        <v>131</v>
      </c>
      <c r="E70" s="27" t="s">
        <v>131</v>
      </c>
      <c r="F70" s="27" t="s">
        <v>135</v>
      </c>
      <c r="G70" s="27" t="s">
        <v>131</v>
      </c>
    </row>
    <row r="71" spans="1:7" x14ac:dyDescent="0.25">
      <c r="A71" s="27" t="s">
        <v>641</v>
      </c>
      <c r="B71" s="27" t="s">
        <v>129</v>
      </c>
      <c r="C71" s="27" t="s">
        <v>136</v>
      </c>
      <c r="D71" s="27" t="s">
        <v>131</v>
      </c>
      <c r="E71" s="27" t="s">
        <v>131</v>
      </c>
      <c r="F71" s="27" t="s">
        <v>136</v>
      </c>
      <c r="G71" s="27" t="s">
        <v>131</v>
      </c>
    </row>
    <row r="72" spans="1:7" x14ac:dyDescent="0.25">
      <c r="A72" s="27" t="s">
        <v>642</v>
      </c>
      <c r="B72" s="27" t="s">
        <v>129</v>
      </c>
      <c r="C72" s="27" t="s">
        <v>137</v>
      </c>
      <c r="D72" s="27" t="s">
        <v>131</v>
      </c>
      <c r="E72" s="27" t="s">
        <v>131</v>
      </c>
      <c r="F72" s="27" t="s">
        <v>137</v>
      </c>
      <c r="G72" s="27" t="s">
        <v>131</v>
      </c>
    </row>
    <row r="73" spans="1:7" x14ac:dyDescent="0.25">
      <c r="A73" s="27" t="s">
        <v>643</v>
      </c>
      <c r="B73" s="27" t="s">
        <v>129</v>
      </c>
      <c r="C73" s="27" t="s">
        <v>138</v>
      </c>
      <c r="D73" s="27" t="s">
        <v>131</v>
      </c>
      <c r="E73" s="27" t="s">
        <v>131</v>
      </c>
      <c r="F73" s="27" t="s">
        <v>138</v>
      </c>
      <c r="G73" s="27" t="s">
        <v>131</v>
      </c>
    </row>
    <row r="74" spans="1:7" ht="30" x14ac:dyDescent="0.25">
      <c r="A74" s="27" t="s">
        <v>644</v>
      </c>
      <c r="B74" s="27" t="s">
        <v>129</v>
      </c>
      <c r="C74" s="27" t="s">
        <v>139</v>
      </c>
      <c r="D74" s="27" t="s">
        <v>131</v>
      </c>
      <c r="E74" s="27" t="s">
        <v>131</v>
      </c>
      <c r="F74" s="27" t="s">
        <v>139</v>
      </c>
      <c r="G74" s="27" t="s">
        <v>131</v>
      </c>
    </row>
    <row r="75" spans="1:7" ht="30" x14ac:dyDescent="0.25">
      <c r="A75" s="27" t="s">
        <v>645</v>
      </c>
      <c r="B75" s="27" t="s">
        <v>129</v>
      </c>
      <c r="C75" s="27" t="s">
        <v>140</v>
      </c>
      <c r="D75" s="27" t="s">
        <v>131</v>
      </c>
      <c r="E75" s="27" t="s">
        <v>131</v>
      </c>
      <c r="F75" s="27" t="s">
        <v>140</v>
      </c>
      <c r="G75" s="27" t="s">
        <v>131</v>
      </c>
    </row>
    <row r="76" spans="1:7" x14ac:dyDescent="0.25">
      <c r="A76" s="27" t="s">
        <v>646</v>
      </c>
      <c r="B76" s="27" t="s">
        <v>129</v>
      </c>
      <c r="C76" s="27" t="s">
        <v>141</v>
      </c>
      <c r="D76" s="27" t="s">
        <v>131</v>
      </c>
      <c r="E76" s="27" t="s">
        <v>131</v>
      </c>
      <c r="F76" s="27" t="s">
        <v>141</v>
      </c>
      <c r="G76" s="27" t="s">
        <v>131</v>
      </c>
    </row>
    <row r="77" spans="1:7" x14ac:dyDescent="0.25">
      <c r="A77" s="27" t="s">
        <v>647</v>
      </c>
      <c r="B77" s="27" t="s">
        <v>129</v>
      </c>
      <c r="C77" s="27" t="s">
        <v>142</v>
      </c>
      <c r="D77" s="27" t="s">
        <v>131</v>
      </c>
      <c r="E77" s="27" t="s">
        <v>131</v>
      </c>
      <c r="F77" s="27" t="s">
        <v>142</v>
      </c>
      <c r="G77" s="27" t="s">
        <v>131</v>
      </c>
    </row>
    <row r="78" spans="1:7" ht="30" x14ac:dyDescent="0.25">
      <c r="A78" s="27" t="s">
        <v>648</v>
      </c>
      <c r="B78" s="27" t="s">
        <v>129</v>
      </c>
      <c r="C78" s="27" t="s">
        <v>143</v>
      </c>
      <c r="D78" s="27" t="s">
        <v>131</v>
      </c>
      <c r="E78" s="27" t="s">
        <v>131</v>
      </c>
      <c r="F78" s="27" t="s">
        <v>143</v>
      </c>
      <c r="G78" s="27" t="s">
        <v>131</v>
      </c>
    </row>
    <row r="79" spans="1:7" ht="120" x14ac:dyDescent="0.25">
      <c r="A79" s="27" t="s">
        <v>649</v>
      </c>
      <c r="B79" s="27" t="s">
        <v>129</v>
      </c>
      <c r="C79" s="27" t="s">
        <v>144</v>
      </c>
      <c r="D79" s="27" t="s">
        <v>131</v>
      </c>
      <c r="E79" s="27" t="s">
        <v>131</v>
      </c>
      <c r="F79" s="27" t="s">
        <v>144</v>
      </c>
      <c r="G79" s="27" t="s">
        <v>131</v>
      </c>
    </row>
    <row r="80" spans="1:7" ht="45" x14ac:dyDescent="0.25">
      <c r="A80" s="27" t="s">
        <v>650</v>
      </c>
      <c r="B80" s="27" t="s">
        <v>129</v>
      </c>
      <c r="C80" s="27" t="s">
        <v>145</v>
      </c>
      <c r="D80" s="27" t="s">
        <v>131</v>
      </c>
      <c r="E80" s="27" t="s">
        <v>131</v>
      </c>
      <c r="F80" s="27" t="s">
        <v>145</v>
      </c>
      <c r="G80" s="27" t="s">
        <v>131</v>
      </c>
    </row>
    <row r="81" spans="1:7" x14ac:dyDescent="0.25">
      <c r="A81" s="27" t="s">
        <v>651</v>
      </c>
      <c r="B81" s="27" t="s">
        <v>146</v>
      </c>
      <c r="C81" s="27" t="s">
        <v>147</v>
      </c>
      <c r="D81" s="27" t="s">
        <v>131</v>
      </c>
      <c r="E81" s="27" t="s">
        <v>131</v>
      </c>
      <c r="F81" s="27" t="s">
        <v>147</v>
      </c>
      <c r="G81" s="27" t="s">
        <v>131</v>
      </c>
    </row>
    <row r="82" spans="1:7" ht="60" x14ac:dyDescent="0.25">
      <c r="A82" s="27" t="s">
        <v>652</v>
      </c>
      <c r="B82" s="27" t="s">
        <v>146</v>
      </c>
      <c r="C82" s="27" t="s">
        <v>148</v>
      </c>
      <c r="D82" s="27" t="s">
        <v>131</v>
      </c>
      <c r="E82" s="27" t="s">
        <v>131</v>
      </c>
      <c r="F82" s="27" t="s">
        <v>148</v>
      </c>
      <c r="G82" s="27" t="s">
        <v>131</v>
      </c>
    </row>
    <row r="83" spans="1:7" x14ac:dyDescent="0.25">
      <c r="A83" s="27" t="s">
        <v>653</v>
      </c>
      <c r="B83" s="27" t="s">
        <v>146</v>
      </c>
      <c r="C83" s="27" t="s">
        <v>149</v>
      </c>
      <c r="D83" s="27" t="s">
        <v>131</v>
      </c>
      <c r="E83" s="27" t="s">
        <v>131</v>
      </c>
      <c r="F83" s="27" t="s">
        <v>149</v>
      </c>
      <c r="G83" s="27" t="s">
        <v>131</v>
      </c>
    </row>
    <row r="84" spans="1:7" x14ac:dyDescent="0.25">
      <c r="A84" s="27" t="s">
        <v>654</v>
      </c>
      <c r="B84" s="27" t="s">
        <v>146</v>
      </c>
      <c r="C84" s="27" t="s">
        <v>150</v>
      </c>
      <c r="D84" s="27" t="s">
        <v>131</v>
      </c>
      <c r="E84" s="27" t="s">
        <v>131</v>
      </c>
      <c r="F84" s="27" t="s">
        <v>150</v>
      </c>
      <c r="G84" s="27" t="s">
        <v>131</v>
      </c>
    </row>
    <row r="85" spans="1:7" ht="30" x14ac:dyDescent="0.25">
      <c r="A85" s="27" t="s">
        <v>655</v>
      </c>
      <c r="B85" s="27" t="s">
        <v>164</v>
      </c>
      <c r="C85" s="27" t="s">
        <v>180</v>
      </c>
      <c r="D85" s="27" t="s">
        <v>131</v>
      </c>
      <c r="E85" s="27" t="s">
        <v>131</v>
      </c>
      <c r="F85" s="27" t="s">
        <v>180</v>
      </c>
      <c r="G85" s="27" t="s">
        <v>131</v>
      </c>
    </row>
    <row r="86" spans="1:7" ht="75" x14ac:dyDescent="0.25">
      <c r="A86" s="27" t="s">
        <v>656</v>
      </c>
      <c r="B86" s="27" t="s">
        <v>164</v>
      </c>
      <c r="C86" s="27" t="s">
        <v>181</v>
      </c>
      <c r="D86" s="27" t="s">
        <v>131</v>
      </c>
      <c r="E86" s="27" t="s">
        <v>131</v>
      </c>
      <c r="F86" s="27" t="s">
        <v>181</v>
      </c>
      <c r="G86" s="27" t="s">
        <v>131</v>
      </c>
    </row>
    <row r="87" spans="1:7" ht="30" x14ac:dyDescent="0.25">
      <c r="A87" s="27" t="s">
        <v>657</v>
      </c>
      <c r="B87" s="27" t="s">
        <v>164</v>
      </c>
      <c r="C87" s="27" t="s">
        <v>182</v>
      </c>
      <c r="D87" s="27" t="s">
        <v>131</v>
      </c>
      <c r="E87" s="27" t="s">
        <v>131</v>
      </c>
      <c r="F87" s="27" t="s">
        <v>182</v>
      </c>
      <c r="G87" s="27" t="s">
        <v>131</v>
      </c>
    </row>
    <row r="88" spans="1:7" x14ac:dyDescent="0.25">
      <c r="A88" s="27" t="s">
        <v>658</v>
      </c>
      <c r="B88" s="27" t="s">
        <v>177</v>
      </c>
      <c r="C88" s="27" t="s">
        <v>183</v>
      </c>
      <c r="D88" s="27" t="s">
        <v>131</v>
      </c>
      <c r="E88" s="27" t="s">
        <v>183</v>
      </c>
      <c r="F88" s="27" t="s">
        <v>183</v>
      </c>
      <c r="G88" s="27" t="s">
        <v>131</v>
      </c>
    </row>
    <row r="89" spans="1:7" x14ac:dyDescent="0.25">
      <c r="A89" s="27" t="s">
        <v>659</v>
      </c>
      <c r="B89" s="27" t="s">
        <v>177</v>
      </c>
      <c r="C89" s="27" t="s">
        <v>184</v>
      </c>
      <c r="D89" s="27" t="s">
        <v>131</v>
      </c>
      <c r="E89" s="27" t="s">
        <v>184</v>
      </c>
      <c r="F89" s="27" t="s">
        <v>184</v>
      </c>
      <c r="G89" s="27" t="s">
        <v>131</v>
      </c>
    </row>
    <row r="90" spans="1:7" ht="45" x14ac:dyDescent="0.25">
      <c r="A90" s="27" t="s">
        <v>660</v>
      </c>
      <c r="B90" s="27" t="s">
        <v>177</v>
      </c>
      <c r="C90" s="27" t="s">
        <v>185</v>
      </c>
      <c r="D90" s="27" t="s">
        <v>131</v>
      </c>
      <c r="E90" s="27" t="s">
        <v>185</v>
      </c>
      <c r="F90" s="27" t="s">
        <v>185</v>
      </c>
      <c r="G90" s="27" t="s">
        <v>131</v>
      </c>
    </row>
    <row r="91" spans="1:7" x14ac:dyDescent="0.25">
      <c r="A91" s="27" t="s">
        <v>661</v>
      </c>
      <c r="B91" s="27" t="s">
        <v>177</v>
      </c>
      <c r="C91" s="27" t="s">
        <v>186</v>
      </c>
      <c r="D91" s="27" t="s">
        <v>131</v>
      </c>
      <c r="E91" s="27" t="s">
        <v>186</v>
      </c>
      <c r="F91" s="27" t="s">
        <v>186</v>
      </c>
      <c r="G91" s="27" t="s">
        <v>131</v>
      </c>
    </row>
    <row r="92" spans="1:7" ht="30" x14ac:dyDescent="0.25">
      <c r="A92" s="27" t="s">
        <v>662</v>
      </c>
      <c r="B92" s="27" t="s">
        <v>177</v>
      </c>
      <c r="C92" s="27" t="s">
        <v>187</v>
      </c>
      <c r="D92" s="27" t="s">
        <v>131</v>
      </c>
      <c r="E92" s="27" t="s">
        <v>187</v>
      </c>
      <c r="F92" s="27" t="s">
        <v>187</v>
      </c>
      <c r="G92" s="27" t="s">
        <v>131</v>
      </c>
    </row>
    <row r="93" spans="1:7" ht="135" x14ac:dyDescent="0.25">
      <c r="A93" s="27" t="s">
        <v>663</v>
      </c>
      <c r="B93" s="27" t="s">
        <v>177</v>
      </c>
      <c r="C93" s="27" t="s">
        <v>188</v>
      </c>
      <c r="D93" s="27" t="s">
        <v>131</v>
      </c>
      <c r="E93" s="27" t="s">
        <v>188</v>
      </c>
      <c r="F93" s="27" t="s">
        <v>188</v>
      </c>
      <c r="G93" s="27" t="s">
        <v>131</v>
      </c>
    </row>
    <row r="94" spans="1:7" ht="45" x14ac:dyDescent="0.25">
      <c r="A94" s="27" t="s">
        <v>664</v>
      </c>
      <c r="B94" s="27" t="s">
        <v>177</v>
      </c>
      <c r="C94" s="27" t="s">
        <v>189</v>
      </c>
      <c r="D94" s="27" t="s">
        <v>131</v>
      </c>
      <c r="E94" s="27" t="s">
        <v>189</v>
      </c>
      <c r="F94" s="27" t="s">
        <v>189</v>
      </c>
      <c r="G94" s="27" t="s">
        <v>131</v>
      </c>
    </row>
    <row r="95" spans="1:7" ht="30" x14ac:dyDescent="0.25">
      <c r="A95" s="27" t="s">
        <v>665</v>
      </c>
      <c r="B95" s="27" t="s">
        <v>177</v>
      </c>
      <c r="C95" s="27" t="s">
        <v>190</v>
      </c>
      <c r="D95" s="27" t="s">
        <v>131</v>
      </c>
      <c r="E95" s="27" t="s">
        <v>190</v>
      </c>
      <c r="F95" s="27" t="s">
        <v>190</v>
      </c>
      <c r="G95" s="27" t="s">
        <v>131</v>
      </c>
    </row>
    <row r="96" spans="1:7" x14ac:dyDescent="0.25">
      <c r="A96" s="27" t="s">
        <v>666</v>
      </c>
      <c r="B96" s="27" t="s">
        <v>177</v>
      </c>
      <c r="C96" s="27" t="s">
        <v>191</v>
      </c>
      <c r="D96" s="27" t="s">
        <v>131</v>
      </c>
      <c r="E96" s="27" t="s">
        <v>191</v>
      </c>
      <c r="F96" s="27" t="s">
        <v>191</v>
      </c>
      <c r="G96" s="27" t="s">
        <v>131</v>
      </c>
    </row>
    <row r="97" spans="1:7" x14ac:dyDescent="0.25">
      <c r="A97" s="27" t="s">
        <v>667</v>
      </c>
      <c r="B97" s="27" t="s">
        <v>177</v>
      </c>
      <c r="C97" s="27" t="s">
        <v>192</v>
      </c>
      <c r="D97" s="27" t="s">
        <v>131</v>
      </c>
      <c r="E97" s="27" t="s">
        <v>192</v>
      </c>
      <c r="F97" s="27" t="s">
        <v>192</v>
      </c>
      <c r="G97" s="27" t="s">
        <v>131</v>
      </c>
    </row>
    <row r="98" spans="1:7" ht="75" x14ac:dyDescent="0.25">
      <c r="A98" s="27" t="s">
        <v>668</v>
      </c>
      <c r="B98" s="27" t="s">
        <v>177</v>
      </c>
      <c r="C98" s="27" t="s">
        <v>193</v>
      </c>
      <c r="D98" s="27" t="s">
        <v>131</v>
      </c>
      <c r="E98" s="27" t="s">
        <v>193</v>
      </c>
      <c r="F98" s="27" t="s">
        <v>193</v>
      </c>
      <c r="G98" s="27" t="s">
        <v>131</v>
      </c>
    </row>
    <row r="99" spans="1:7" x14ac:dyDescent="0.25">
      <c r="A99" s="27" t="s">
        <v>669</v>
      </c>
      <c r="B99" s="27" t="s">
        <v>194</v>
      </c>
      <c r="C99" s="27" t="s">
        <v>195</v>
      </c>
      <c r="D99" s="27" t="s">
        <v>131</v>
      </c>
      <c r="E99" s="27" t="s">
        <v>131</v>
      </c>
      <c r="F99" s="27" t="s">
        <v>195</v>
      </c>
      <c r="G99" s="27" t="s">
        <v>131</v>
      </c>
    </row>
    <row r="100" spans="1:7" ht="30" x14ac:dyDescent="0.25">
      <c r="A100" s="27" t="s">
        <v>670</v>
      </c>
      <c r="B100" s="27" t="s">
        <v>194</v>
      </c>
      <c r="C100" s="27" t="s">
        <v>196</v>
      </c>
      <c r="D100" s="27" t="s">
        <v>131</v>
      </c>
      <c r="E100" s="27" t="s">
        <v>131</v>
      </c>
      <c r="F100" s="27" t="s">
        <v>196</v>
      </c>
      <c r="G100" s="27" t="s">
        <v>131</v>
      </c>
    </row>
    <row r="101" spans="1:7" x14ac:dyDescent="0.25">
      <c r="A101" s="27" t="s">
        <v>671</v>
      </c>
      <c r="B101" s="27" t="s">
        <v>194</v>
      </c>
      <c r="C101" s="27" t="s">
        <v>197</v>
      </c>
      <c r="D101" s="27" t="s">
        <v>131</v>
      </c>
      <c r="E101" s="27" t="s">
        <v>131</v>
      </c>
      <c r="F101" s="27" t="s">
        <v>197</v>
      </c>
      <c r="G101" s="27" t="s">
        <v>131</v>
      </c>
    </row>
    <row r="102" spans="1:7" x14ac:dyDescent="0.25">
      <c r="A102" s="27" t="s">
        <v>672</v>
      </c>
      <c r="B102" s="27" t="s">
        <v>194</v>
      </c>
      <c r="C102" s="27" t="s">
        <v>198</v>
      </c>
      <c r="D102" s="27" t="s">
        <v>131</v>
      </c>
      <c r="E102" s="27" t="s">
        <v>131</v>
      </c>
      <c r="F102" s="27" t="s">
        <v>198</v>
      </c>
      <c r="G102" s="27" t="s">
        <v>131</v>
      </c>
    </row>
    <row r="103" spans="1:7" x14ac:dyDescent="0.25">
      <c r="A103" s="27" t="s">
        <v>673</v>
      </c>
      <c r="B103" s="27" t="s">
        <v>194</v>
      </c>
      <c r="C103" s="27" t="s">
        <v>199</v>
      </c>
      <c r="D103" s="27" t="s">
        <v>131</v>
      </c>
      <c r="E103" s="27" t="s">
        <v>131</v>
      </c>
      <c r="F103" s="27" t="s">
        <v>199</v>
      </c>
      <c r="G103" s="27" t="s">
        <v>131</v>
      </c>
    </row>
    <row r="104" spans="1:7" ht="30" x14ac:dyDescent="0.25">
      <c r="A104" s="27" t="s">
        <v>674</v>
      </c>
      <c r="B104" s="27" t="s">
        <v>194</v>
      </c>
      <c r="C104" s="27" t="s">
        <v>200</v>
      </c>
      <c r="D104" s="27" t="s">
        <v>131</v>
      </c>
      <c r="E104" s="27" t="s">
        <v>131</v>
      </c>
      <c r="F104" s="27" t="s">
        <v>200</v>
      </c>
      <c r="G104" s="27" t="s">
        <v>131</v>
      </c>
    </row>
    <row r="105" spans="1:7" x14ac:dyDescent="0.25">
      <c r="A105" s="27" t="s">
        <v>675</v>
      </c>
      <c r="B105" s="27" t="s">
        <v>194</v>
      </c>
      <c r="C105" s="27" t="s">
        <v>201</v>
      </c>
      <c r="D105" s="27" t="s">
        <v>131</v>
      </c>
      <c r="E105" s="27" t="s">
        <v>131</v>
      </c>
      <c r="F105" s="27" t="s">
        <v>201</v>
      </c>
      <c r="G105" s="27" t="s">
        <v>131</v>
      </c>
    </row>
    <row r="106" spans="1:7" x14ac:dyDescent="0.25">
      <c r="A106" s="27" t="s">
        <v>676</v>
      </c>
      <c r="B106" s="27" t="s">
        <v>194</v>
      </c>
      <c r="C106" s="27" t="s">
        <v>202</v>
      </c>
      <c r="D106" s="27" t="s">
        <v>131</v>
      </c>
      <c r="E106" s="27" t="s">
        <v>131</v>
      </c>
      <c r="F106" s="27" t="s">
        <v>202</v>
      </c>
      <c r="G106" s="27" t="s">
        <v>131</v>
      </c>
    </row>
    <row r="107" spans="1:7" ht="30" x14ac:dyDescent="0.25">
      <c r="A107" s="27" t="s">
        <v>677</v>
      </c>
      <c r="B107" s="27" t="s">
        <v>194</v>
      </c>
      <c r="C107" s="27" t="s">
        <v>203</v>
      </c>
      <c r="D107" s="27" t="s">
        <v>131</v>
      </c>
      <c r="E107" s="27" t="s">
        <v>131</v>
      </c>
      <c r="F107" s="27" t="s">
        <v>203</v>
      </c>
      <c r="G107" s="27" t="s">
        <v>131</v>
      </c>
    </row>
    <row r="108" spans="1:7" ht="30" x14ac:dyDescent="0.25">
      <c r="A108" s="27" t="s">
        <v>678</v>
      </c>
      <c r="B108" s="27" t="s">
        <v>194</v>
      </c>
      <c r="C108" s="27" t="s">
        <v>204</v>
      </c>
      <c r="D108" s="27" t="s">
        <v>131</v>
      </c>
      <c r="E108" s="27" t="s">
        <v>131</v>
      </c>
      <c r="F108" s="27" t="s">
        <v>204</v>
      </c>
      <c r="G108" s="27" t="s">
        <v>131</v>
      </c>
    </row>
    <row r="109" spans="1:7" ht="30" x14ac:dyDescent="0.25">
      <c r="A109" s="27" t="s">
        <v>679</v>
      </c>
      <c r="B109" s="27" t="s">
        <v>205</v>
      </c>
      <c r="C109" s="27" t="s">
        <v>206</v>
      </c>
      <c r="D109" s="27" t="s">
        <v>131</v>
      </c>
      <c r="E109" s="27" t="s">
        <v>131</v>
      </c>
      <c r="F109" s="27" t="s">
        <v>206</v>
      </c>
      <c r="G109" s="27" t="s">
        <v>131</v>
      </c>
    </row>
    <row r="110" spans="1:7" ht="30" x14ac:dyDescent="0.25">
      <c r="A110" s="27" t="s">
        <v>680</v>
      </c>
      <c r="B110" s="27" t="s">
        <v>205</v>
      </c>
      <c r="C110" s="27" t="s">
        <v>207</v>
      </c>
      <c r="D110" s="27" t="s">
        <v>131</v>
      </c>
      <c r="E110" s="27" t="s">
        <v>131</v>
      </c>
      <c r="F110" s="27" t="s">
        <v>207</v>
      </c>
      <c r="G110" s="27" t="s">
        <v>131</v>
      </c>
    </row>
    <row r="111" spans="1:7" ht="45" x14ac:dyDescent="0.25">
      <c r="A111" s="27" t="s">
        <v>681</v>
      </c>
      <c r="B111" s="27" t="s">
        <v>205</v>
      </c>
      <c r="C111" s="27" t="s">
        <v>208</v>
      </c>
      <c r="D111" s="27" t="s">
        <v>131</v>
      </c>
      <c r="E111" s="27" t="s">
        <v>131</v>
      </c>
      <c r="F111" s="27" t="s">
        <v>208</v>
      </c>
      <c r="G111" s="27" t="s">
        <v>131</v>
      </c>
    </row>
    <row r="112" spans="1:7" x14ac:dyDescent="0.25">
      <c r="A112" s="27" t="s">
        <v>682</v>
      </c>
      <c r="B112" s="27" t="s">
        <v>205</v>
      </c>
      <c r="C112" s="27" t="s">
        <v>209</v>
      </c>
      <c r="D112" s="27" t="s">
        <v>131</v>
      </c>
      <c r="E112" s="27" t="s">
        <v>131</v>
      </c>
      <c r="F112" s="27" t="s">
        <v>209</v>
      </c>
      <c r="G112" s="27" t="s">
        <v>131</v>
      </c>
    </row>
    <row r="113" spans="1:7" x14ac:dyDescent="0.25">
      <c r="A113" s="27" t="s">
        <v>683</v>
      </c>
      <c r="B113" s="27" t="s">
        <v>205</v>
      </c>
      <c r="C113" s="27" t="s">
        <v>210</v>
      </c>
      <c r="D113" s="27" t="s">
        <v>131</v>
      </c>
      <c r="E113" s="27" t="s">
        <v>131</v>
      </c>
      <c r="F113" s="27" t="s">
        <v>210</v>
      </c>
      <c r="G113" s="27" t="s">
        <v>131</v>
      </c>
    </row>
    <row r="114" spans="1:7" x14ac:dyDescent="0.25">
      <c r="A114" s="27" t="s">
        <v>684</v>
      </c>
      <c r="B114" s="27" t="s">
        <v>205</v>
      </c>
      <c r="C114" s="27" t="s">
        <v>211</v>
      </c>
      <c r="D114" s="27" t="s">
        <v>131</v>
      </c>
      <c r="E114" s="27" t="s">
        <v>131</v>
      </c>
      <c r="F114" s="27" t="s">
        <v>211</v>
      </c>
      <c r="G114" s="27" t="s">
        <v>131</v>
      </c>
    </row>
    <row r="115" spans="1:7" ht="30" x14ac:dyDescent="0.25">
      <c r="A115" s="27" t="s">
        <v>685</v>
      </c>
      <c r="B115" s="27" t="s">
        <v>205</v>
      </c>
      <c r="C115" s="27" t="s">
        <v>212</v>
      </c>
      <c r="D115" s="27" t="s">
        <v>131</v>
      </c>
      <c r="E115" s="27" t="s">
        <v>131</v>
      </c>
      <c r="F115" s="27" t="s">
        <v>212</v>
      </c>
      <c r="G115" s="27" t="s">
        <v>131</v>
      </c>
    </row>
    <row r="116" spans="1:7" ht="30" x14ac:dyDescent="0.25">
      <c r="A116" s="27" t="s">
        <v>686</v>
      </c>
      <c r="B116" s="27" t="s">
        <v>205</v>
      </c>
      <c r="C116" s="27" t="s">
        <v>213</v>
      </c>
      <c r="D116" s="27" t="s">
        <v>131</v>
      </c>
      <c r="E116" s="27" t="s">
        <v>131</v>
      </c>
      <c r="F116" s="27" t="s">
        <v>213</v>
      </c>
      <c r="G116" s="27" t="s">
        <v>131</v>
      </c>
    </row>
    <row r="117" spans="1:7" x14ac:dyDescent="0.25">
      <c r="A117" s="27" t="s">
        <v>687</v>
      </c>
      <c r="B117" s="27" t="s">
        <v>205</v>
      </c>
      <c r="C117" s="27" t="s">
        <v>214</v>
      </c>
      <c r="D117" s="27" t="s">
        <v>131</v>
      </c>
      <c r="E117" s="27" t="s">
        <v>131</v>
      </c>
      <c r="F117" s="27" t="s">
        <v>214</v>
      </c>
      <c r="G117" s="27" t="s">
        <v>131</v>
      </c>
    </row>
    <row r="118" spans="1:7" ht="45" x14ac:dyDescent="0.25">
      <c r="A118" s="27" t="s">
        <v>688</v>
      </c>
      <c r="B118" s="27" t="s">
        <v>205</v>
      </c>
      <c r="C118" s="27" t="s">
        <v>215</v>
      </c>
      <c r="D118" s="27" t="s">
        <v>131</v>
      </c>
      <c r="E118" s="27" t="s">
        <v>131</v>
      </c>
      <c r="F118" s="27" t="s">
        <v>215</v>
      </c>
      <c r="G118" s="27" t="s">
        <v>131</v>
      </c>
    </row>
    <row r="119" spans="1:7" ht="30" x14ac:dyDescent="0.25">
      <c r="A119" s="27" t="s">
        <v>689</v>
      </c>
      <c r="B119" s="27" t="s">
        <v>205</v>
      </c>
      <c r="C119" s="27" t="s">
        <v>216</v>
      </c>
      <c r="D119" s="27" t="s">
        <v>131</v>
      </c>
      <c r="E119" s="27" t="s">
        <v>131</v>
      </c>
      <c r="F119" s="27" t="s">
        <v>216</v>
      </c>
      <c r="G119" s="27" t="s">
        <v>131</v>
      </c>
    </row>
    <row r="120" spans="1:7" x14ac:dyDescent="0.25">
      <c r="A120" s="27" t="s">
        <v>690</v>
      </c>
      <c r="B120" s="27" t="s">
        <v>205</v>
      </c>
      <c r="C120" s="27" t="s">
        <v>217</v>
      </c>
      <c r="D120" s="27" t="s">
        <v>131</v>
      </c>
      <c r="E120" s="27" t="s">
        <v>131</v>
      </c>
      <c r="F120" s="27" t="s">
        <v>217</v>
      </c>
      <c r="G120" s="27" t="s">
        <v>131</v>
      </c>
    </row>
    <row r="121" spans="1:7" x14ac:dyDescent="0.25">
      <c r="A121" s="27" t="s">
        <v>691</v>
      </c>
      <c r="B121" s="27" t="s">
        <v>205</v>
      </c>
      <c r="C121" s="27" t="s">
        <v>218</v>
      </c>
      <c r="D121" s="27" t="s">
        <v>131</v>
      </c>
      <c r="E121" s="27" t="s">
        <v>131</v>
      </c>
      <c r="F121" s="27" t="s">
        <v>218</v>
      </c>
      <c r="G121" s="27" t="s">
        <v>131</v>
      </c>
    </row>
    <row r="122" spans="1:7" ht="30" x14ac:dyDescent="0.25">
      <c r="A122" s="27" t="s">
        <v>692</v>
      </c>
      <c r="B122" s="27" t="s">
        <v>205</v>
      </c>
      <c r="C122" s="27" t="s">
        <v>219</v>
      </c>
      <c r="D122" s="27" t="s">
        <v>131</v>
      </c>
      <c r="E122" s="27" t="s">
        <v>131</v>
      </c>
      <c r="F122" s="27" t="s">
        <v>219</v>
      </c>
      <c r="G122" s="27" t="s">
        <v>131</v>
      </c>
    </row>
    <row r="123" spans="1:7" x14ac:dyDescent="0.25">
      <c r="A123" s="27" t="s">
        <v>693</v>
      </c>
      <c r="B123" s="27" t="s">
        <v>205</v>
      </c>
      <c r="C123" s="27" t="s">
        <v>220</v>
      </c>
      <c r="D123" s="27" t="s">
        <v>131</v>
      </c>
      <c r="E123" s="27" t="s">
        <v>131</v>
      </c>
      <c r="F123" s="27" t="s">
        <v>220</v>
      </c>
      <c r="G123" s="27" t="s">
        <v>131</v>
      </c>
    </row>
    <row r="124" spans="1:7" x14ac:dyDescent="0.25">
      <c r="A124" s="27" t="s">
        <v>694</v>
      </c>
      <c r="B124" s="27" t="s">
        <v>205</v>
      </c>
      <c r="C124" s="27" t="s">
        <v>221</v>
      </c>
      <c r="D124" s="27" t="s">
        <v>131</v>
      </c>
      <c r="E124" s="27" t="s">
        <v>131</v>
      </c>
      <c r="F124" s="27" t="s">
        <v>221</v>
      </c>
      <c r="G124" s="27" t="s">
        <v>131</v>
      </c>
    </row>
    <row r="125" spans="1:7" ht="90" x14ac:dyDescent="0.25">
      <c r="A125" s="27" t="s">
        <v>695</v>
      </c>
      <c r="B125" s="27" t="s">
        <v>205</v>
      </c>
      <c r="C125" s="27" t="s">
        <v>222</v>
      </c>
      <c r="D125" s="27" t="s">
        <v>131</v>
      </c>
      <c r="E125" s="27" t="s">
        <v>131</v>
      </c>
      <c r="F125" s="27" t="s">
        <v>222</v>
      </c>
      <c r="G125" s="27" t="s">
        <v>131</v>
      </c>
    </row>
    <row r="126" spans="1:7" ht="60" x14ac:dyDescent="0.25">
      <c r="A126" s="27" t="s">
        <v>696</v>
      </c>
      <c r="B126" s="27" t="s">
        <v>205</v>
      </c>
      <c r="C126" s="27" t="s">
        <v>223</v>
      </c>
      <c r="D126" s="27" t="s">
        <v>131</v>
      </c>
      <c r="E126" s="27" t="s">
        <v>131</v>
      </c>
      <c r="F126" s="27" t="s">
        <v>223</v>
      </c>
      <c r="G126" s="27" t="s">
        <v>131</v>
      </c>
    </row>
    <row r="127" spans="1:7" x14ac:dyDescent="0.25">
      <c r="A127" s="27" t="s">
        <v>697</v>
      </c>
      <c r="B127" s="27" t="s">
        <v>224</v>
      </c>
      <c r="C127" s="27" t="s">
        <v>218</v>
      </c>
      <c r="D127" s="27" t="s">
        <v>131</v>
      </c>
      <c r="E127" s="27" t="s">
        <v>131</v>
      </c>
      <c r="F127" s="27" t="s">
        <v>218</v>
      </c>
      <c r="G127" s="27" t="s">
        <v>131</v>
      </c>
    </row>
    <row r="128" spans="1:7" x14ac:dyDescent="0.25">
      <c r="A128" s="27" t="s">
        <v>698</v>
      </c>
      <c r="B128" s="27" t="s">
        <v>224</v>
      </c>
      <c r="C128" s="27" t="s">
        <v>225</v>
      </c>
      <c r="D128" s="27" t="s">
        <v>131</v>
      </c>
      <c r="E128" s="27" t="s">
        <v>131</v>
      </c>
      <c r="F128" s="27" t="s">
        <v>225</v>
      </c>
      <c r="G128" s="27" t="s">
        <v>131</v>
      </c>
    </row>
    <row r="129" spans="1:7" x14ac:dyDescent="0.25">
      <c r="A129" s="27" t="s">
        <v>699</v>
      </c>
      <c r="B129" s="27" t="s">
        <v>224</v>
      </c>
      <c r="C129" s="27" t="s">
        <v>226</v>
      </c>
      <c r="D129" s="27" t="s">
        <v>131</v>
      </c>
      <c r="E129" s="27" t="s">
        <v>131</v>
      </c>
      <c r="F129" s="27" t="s">
        <v>226</v>
      </c>
      <c r="G129" s="27" t="s">
        <v>131</v>
      </c>
    </row>
    <row r="130" spans="1:7" x14ac:dyDescent="0.25">
      <c r="A130" s="27" t="s">
        <v>700</v>
      </c>
      <c r="B130" s="27" t="s">
        <v>224</v>
      </c>
      <c r="C130" s="27" t="s">
        <v>227</v>
      </c>
      <c r="D130" s="27" t="s">
        <v>131</v>
      </c>
      <c r="E130" s="27" t="s">
        <v>131</v>
      </c>
      <c r="F130" s="27" t="s">
        <v>227</v>
      </c>
      <c r="G130" s="27" t="s">
        <v>131</v>
      </c>
    </row>
    <row r="131" spans="1:7" ht="45" x14ac:dyDescent="0.25">
      <c r="A131" s="27" t="s">
        <v>701</v>
      </c>
      <c r="B131" s="27" t="s">
        <v>224</v>
      </c>
      <c r="C131" s="27" t="s">
        <v>228</v>
      </c>
      <c r="D131" s="27" t="s">
        <v>131</v>
      </c>
      <c r="E131" s="27" t="s">
        <v>131</v>
      </c>
      <c r="F131" s="27" t="s">
        <v>228</v>
      </c>
      <c r="G131" s="27" t="s">
        <v>131</v>
      </c>
    </row>
    <row r="132" spans="1:7" x14ac:dyDescent="0.25">
      <c r="A132" s="27" t="s">
        <v>702</v>
      </c>
      <c r="B132" s="27" t="s">
        <v>224</v>
      </c>
      <c r="C132" s="27" t="s">
        <v>229</v>
      </c>
      <c r="D132" s="27" t="s">
        <v>131</v>
      </c>
      <c r="E132" s="27" t="s">
        <v>131</v>
      </c>
      <c r="F132" s="27" t="s">
        <v>229</v>
      </c>
      <c r="G132" s="27" t="s">
        <v>131</v>
      </c>
    </row>
    <row r="133" spans="1:7" x14ac:dyDescent="0.25">
      <c r="A133" s="27" t="s">
        <v>703</v>
      </c>
      <c r="B133" s="27" t="s">
        <v>224</v>
      </c>
      <c r="C133" s="27" t="s">
        <v>230</v>
      </c>
      <c r="D133" s="27" t="s">
        <v>131</v>
      </c>
      <c r="E133" s="27" t="s">
        <v>131</v>
      </c>
      <c r="F133" s="27" t="s">
        <v>230</v>
      </c>
      <c r="G133" s="27" t="s">
        <v>131</v>
      </c>
    </row>
    <row r="134" spans="1:7" ht="45" x14ac:dyDescent="0.25">
      <c r="A134" s="27" t="s">
        <v>704</v>
      </c>
      <c r="B134" s="27" t="s">
        <v>224</v>
      </c>
      <c r="C134" s="27" t="s">
        <v>231</v>
      </c>
      <c r="D134" s="27" t="s">
        <v>131</v>
      </c>
      <c r="E134" s="27" t="s">
        <v>131</v>
      </c>
      <c r="F134" s="27" t="s">
        <v>231</v>
      </c>
      <c r="G134" s="27" t="s">
        <v>131</v>
      </c>
    </row>
    <row r="135" spans="1:7" ht="45" x14ac:dyDescent="0.25">
      <c r="A135" s="27" t="s">
        <v>705</v>
      </c>
      <c r="B135" s="27" t="s">
        <v>224</v>
      </c>
      <c r="C135" s="27" t="s">
        <v>232</v>
      </c>
      <c r="D135" s="27" t="s">
        <v>131</v>
      </c>
      <c r="E135" s="27" t="s">
        <v>131</v>
      </c>
      <c r="F135" s="27" t="s">
        <v>232</v>
      </c>
      <c r="G135" s="27" t="s">
        <v>131</v>
      </c>
    </row>
    <row r="136" spans="1:7" x14ac:dyDescent="0.25">
      <c r="A136" s="27" t="s">
        <v>706</v>
      </c>
      <c r="B136" s="27" t="s">
        <v>224</v>
      </c>
      <c r="C136" s="27" t="s">
        <v>233</v>
      </c>
      <c r="D136" s="27" t="s">
        <v>131</v>
      </c>
      <c r="E136" s="27" t="s">
        <v>131</v>
      </c>
      <c r="F136" s="27" t="s">
        <v>233</v>
      </c>
      <c r="G136" s="27" t="s">
        <v>131</v>
      </c>
    </row>
    <row r="137" spans="1:7" x14ac:dyDescent="0.25">
      <c r="A137" s="27" t="s">
        <v>707</v>
      </c>
      <c r="B137" s="27" t="s">
        <v>234</v>
      </c>
      <c r="C137" s="27" t="s">
        <v>235</v>
      </c>
      <c r="D137" s="27" t="s">
        <v>131</v>
      </c>
      <c r="E137" s="27" t="s">
        <v>131</v>
      </c>
      <c r="F137" s="27" t="s">
        <v>235</v>
      </c>
      <c r="G137" s="27" t="s">
        <v>131</v>
      </c>
    </row>
    <row r="138" spans="1:7" x14ac:dyDescent="0.25">
      <c r="A138" s="27" t="s">
        <v>708</v>
      </c>
      <c r="B138" s="27" t="s">
        <v>234</v>
      </c>
      <c r="C138" s="27" t="s">
        <v>236</v>
      </c>
      <c r="D138" s="27" t="s">
        <v>131</v>
      </c>
      <c r="E138" s="27" t="s">
        <v>131</v>
      </c>
      <c r="F138" s="27" t="s">
        <v>236</v>
      </c>
      <c r="G138" s="27" t="s">
        <v>131</v>
      </c>
    </row>
    <row r="139" spans="1:7" x14ac:dyDescent="0.25">
      <c r="A139" s="27" t="s">
        <v>709</v>
      </c>
      <c r="B139" s="27" t="s">
        <v>234</v>
      </c>
      <c r="C139" s="27" t="s">
        <v>237</v>
      </c>
      <c r="D139" s="27" t="s">
        <v>131</v>
      </c>
      <c r="E139" s="27" t="s">
        <v>131</v>
      </c>
      <c r="F139" s="27" t="s">
        <v>237</v>
      </c>
      <c r="G139" s="27" t="s">
        <v>131</v>
      </c>
    </row>
    <row r="140" spans="1:7" x14ac:dyDescent="0.25">
      <c r="A140" s="27" t="s">
        <v>710</v>
      </c>
      <c r="B140" s="27" t="s">
        <v>234</v>
      </c>
      <c r="C140" s="27" t="s">
        <v>238</v>
      </c>
      <c r="D140" s="27" t="s">
        <v>131</v>
      </c>
      <c r="E140" s="27" t="s">
        <v>131</v>
      </c>
      <c r="F140" s="27" t="s">
        <v>238</v>
      </c>
      <c r="G140" s="27" t="s">
        <v>131</v>
      </c>
    </row>
    <row r="141" spans="1:7" ht="30" x14ac:dyDescent="0.25">
      <c r="A141" s="27" t="s">
        <v>711</v>
      </c>
      <c r="B141" s="27" t="s">
        <v>234</v>
      </c>
      <c r="C141" s="27" t="s">
        <v>239</v>
      </c>
      <c r="D141" s="27" t="s">
        <v>131</v>
      </c>
      <c r="E141" s="27" t="s">
        <v>131</v>
      </c>
      <c r="F141" s="27" t="s">
        <v>239</v>
      </c>
      <c r="G141" s="27" t="s">
        <v>131</v>
      </c>
    </row>
    <row r="142" spans="1:7" x14ac:dyDescent="0.25">
      <c r="A142" s="27" t="s">
        <v>712</v>
      </c>
      <c r="B142" s="27" t="s">
        <v>234</v>
      </c>
      <c r="C142" s="27" t="s">
        <v>240</v>
      </c>
      <c r="D142" s="27" t="s">
        <v>131</v>
      </c>
      <c r="E142" s="27" t="s">
        <v>131</v>
      </c>
      <c r="F142" s="27" t="s">
        <v>240</v>
      </c>
      <c r="G142" s="27" t="s">
        <v>131</v>
      </c>
    </row>
    <row r="143" spans="1:7" ht="30" x14ac:dyDescent="0.25">
      <c r="A143" s="27" t="s">
        <v>713</v>
      </c>
      <c r="B143" s="27" t="s">
        <v>234</v>
      </c>
      <c r="C143" s="27" t="s">
        <v>241</v>
      </c>
      <c r="D143" s="27" t="s">
        <v>131</v>
      </c>
      <c r="E143" s="27" t="s">
        <v>131</v>
      </c>
      <c r="F143" s="27" t="s">
        <v>241</v>
      </c>
      <c r="G143" s="27" t="s">
        <v>131</v>
      </c>
    </row>
    <row r="144" spans="1:7" x14ac:dyDescent="0.25">
      <c r="A144" s="27" t="s">
        <v>714</v>
      </c>
      <c r="B144" s="27" t="s">
        <v>234</v>
      </c>
      <c r="C144" s="27" t="s">
        <v>242</v>
      </c>
      <c r="D144" s="27" t="s">
        <v>131</v>
      </c>
      <c r="E144" s="27" t="s">
        <v>131</v>
      </c>
      <c r="F144" s="27" t="s">
        <v>242</v>
      </c>
      <c r="G144" s="27" t="s">
        <v>131</v>
      </c>
    </row>
    <row r="145" spans="1:7" ht="30" x14ac:dyDescent="0.25">
      <c r="A145" s="27" t="s">
        <v>715</v>
      </c>
      <c r="B145" s="27" t="s">
        <v>234</v>
      </c>
      <c r="C145" s="27" t="s">
        <v>243</v>
      </c>
      <c r="D145" s="27" t="s">
        <v>131</v>
      </c>
      <c r="E145" s="27" t="s">
        <v>131</v>
      </c>
      <c r="F145" s="27" t="s">
        <v>243</v>
      </c>
      <c r="G145" s="27" t="s">
        <v>131</v>
      </c>
    </row>
    <row r="146" spans="1:7" x14ac:dyDescent="0.25">
      <c r="A146" s="27" t="s">
        <v>716</v>
      </c>
      <c r="B146" s="27" t="s">
        <v>278</v>
      </c>
      <c r="C146" s="27" t="s">
        <v>279</v>
      </c>
      <c r="D146" s="27" t="s">
        <v>131</v>
      </c>
      <c r="E146" s="27" t="s">
        <v>131</v>
      </c>
      <c r="F146" s="27" t="s">
        <v>279</v>
      </c>
      <c r="G146" s="27" t="s">
        <v>131</v>
      </c>
    </row>
    <row r="147" spans="1:7" ht="30" x14ac:dyDescent="0.25">
      <c r="A147" s="27" t="s">
        <v>717</v>
      </c>
      <c r="B147" s="27" t="s">
        <v>278</v>
      </c>
      <c r="C147" s="27" t="s">
        <v>280</v>
      </c>
      <c r="D147" s="27" t="s">
        <v>131</v>
      </c>
      <c r="E147" s="27" t="s">
        <v>131</v>
      </c>
      <c r="F147" s="27" t="s">
        <v>280</v>
      </c>
      <c r="G147" s="27" t="s">
        <v>131</v>
      </c>
    </row>
    <row r="148" spans="1:7" x14ac:dyDescent="0.25">
      <c r="A148" s="27" t="s">
        <v>718</v>
      </c>
      <c r="B148" s="27" t="s">
        <v>278</v>
      </c>
      <c r="C148" s="27" t="s">
        <v>227</v>
      </c>
      <c r="D148" s="27" t="s">
        <v>131</v>
      </c>
      <c r="E148" s="27" t="s">
        <v>131</v>
      </c>
      <c r="F148" s="27" t="s">
        <v>227</v>
      </c>
      <c r="G148" s="27" t="s">
        <v>131</v>
      </c>
    </row>
    <row r="149" spans="1:7" ht="30" x14ac:dyDescent="0.25">
      <c r="A149" s="27" t="s">
        <v>719</v>
      </c>
      <c r="B149" s="27" t="s">
        <v>278</v>
      </c>
      <c r="C149" s="27" t="s">
        <v>281</v>
      </c>
      <c r="D149" s="27" t="s">
        <v>131</v>
      </c>
      <c r="E149" s="27" t="s">
        <v>131</v>
      </c>
      <c r="F149" s="27" t="s">
        <v>281</v>
      </c>
      <c r="G149" s="27" t="s">
        <v>131</v>
      </c>
    </row>
    <row r="150" spans="1:7" x14ac:dyDescent="0.25">
      <c r="A150" s="27" t="s">
        <v>720</v>
      </c>
      <c r="B150" s="27" t="s">
        <v>278</v>
      </c>
      <c r="C150" s="27" t="s">
        <v>282</v>
      </c>
      <c r="D150" s="27" t="s">
        <v>131</v>
      </c>
      <c r="E150" s="27" t="s">
        <v>131</v>
      </c>
      <c r="F150" s="27" t="s">
        <v>282</v>
      </c>
      <c r="G150" s="27" t="s">
        <v>131</v>
      </c>
    </row>
    <row r="151" spans="1:7" x14ac:dyDescent="0.25">
      <c r="A151" s="27" t="s">
        <v>721</v>
      </c>
      <c r="B151" s="27" t="s">
        <v>278</v>
      </c>
      <c r="C151" s="27" t="s">
        <v>283</v>
      </c>
      <c r="D151" s="27" t="s">
        <v>131</v>
      </c>
      <c r="E151" s="27" t="s">
        <v>131</v>
      </c>
      <c r="F151" s="27" t="s">
        <v>283</v>
      </c>
      <c r="G151" s="27" t="s">
        <v>131</v>
      </c>
    </row>
    <row r="152" spans="1:7" x14ac:dyDescent="0.25">
      <c r="A152" s="27" t="s">
        <v>722</v>
      </c>
      <c r="B152" s="27" t="s">
        <v>278</v>
      </c>
      <c r="C152" s="27" t="s">
        <v>284</v>
      </c>
      <c r="D152" s="27" t="s">
        <v>131</v>
      </c>
      <c r="E152" s="27" t="s">
        <v>131</v>
      </c>
      <c r="F152" s="27" t="s">
        <v>284</v>
      </c>
      <c r="G152" s="27" t="s">
        <v>131</v>
      </c>
    </row>
    <row r="153" spans="1:7" x14ac:dyDescent="0.25">
      <c r="A153" s="27" t="s">
        <v>723</v>
      </c>
      <c r="B153" s="27" t="s">
        <v>278</v>
      </c>
      <c r="C153" s="27" t="s">
        <v>285</v>
      </c>
      <c r="D153" s="27" t="s">
        <v>131</v>
      </c>
      <c r="E153" s="27" t="s">
        <v>131</v>
      </c>
      <c r="F153" s="27" t="s">
        <v>285</v>
      </c>
      <c r="G153" s="27" t="s">
        <v>131</v>
      </c>
    </row>
    <row r="154" spans="1:7" x14ac:dyDescent="0.25">
      <c r="A154" s="27" t="s">
        <v>724</v>
      </c>
      <c r="B154" s="27" t="s">
        <v>278</v>
      </c>
      <c r="C154" s="27" t="s">
        <v>286</v>
      </c>
      <c r="D154" s="27" t="s">
        <v>131</v>
      </c>
      <c r="E154" s="27" t="s">
        <v>131</v>
      </c>
      <c r="F154" s="27" t="s">
        <v>286</v>
      </c>
      <c r="G154" s="27" t="s">
        <v>131</v>
      </c>
    </row>
    <row r="155" spans="1:7" ht="30" x14ac:dyDescent="0.25">
      <c r="A155" s="27" t="s">
        <v>725</v>
      </c>
      <c r="B155" s="27" t="s">
        <v>278</v>
      </c>
      <c r="C155" s="27" t="s">
        <v>287</v>
      </c>
      <c r="D155" s="27" t="s">
        <v>131</v>
      </c>
      <c r="E155" s="27" t="s">
        <v>131</v>
      </c>
      <c r="F155" s="27" t="s">
        <v>287</v>
      </c>
      <c r="G155" s="27" t="s">
        <v>131</v>
      </c>
    </row>
    <row r="156" spans="1:7" ht="45" x14ac:dyDescent="0.25">
      <c r="A156" s="27" t="s">
        <v>726</v>
      </c>
      <c r="B156" s="27" t="s">
        <v>278</v>
      </c>
      <c r="C156" s="27" t="s">
        <v>288</v>
      </c>
      <c r="D156" s="27" t="s">
        <v>131</v>
      </c>
      <c r="E156" s="27" t="s">
        <v>131</v>
      </c>
      <c r="F156" s="27" t="s">
        <v>288</v>
      </c>
      <c r="G156" s="27" t="s">
        <v>131</v>
      </c>
    </row>
    <row r="157" spans="1:7" x14ac:dyDescent="0.25">
      <c r="A157" s="27" t="s">
        <v>727</v>
      </c>
      <c r="B157" s="27" t="s">
        <v>278</v>
      </c>
      <c r="C157" s="27" t="s">
        <v>289</v>
      </c>
      <c r="D157" s="27" t="s">
        <v>131</v>
      </c>
      <c r="E157" s="27" t="s">
        <v>131</v>
      </c>
      <c r="F157" s="27" t="s">
        <v>289</v>
      </c>
      <c r="G157" s="27" t="s">
        <v>131</v>
      </c>
    </row>
    <row r="158" spans="1:7" x14ac:dyDescent="0.25">
      <c r="A158" s="27" t="s">
        <v>728</v>
      </c>
      <c r="B158" s="27" t="s">
        <v>278</v>
      </c>
      <c r="C158" s="27" t="s">
        <v>290</v>
      </c>
      <c r="D158" s="27" t="s">
        <v>131</v>
      </c>
      <c r="E158" s="27" t="s">
        <v>131</v>
      </c>
      <c r="F158" s="27" t="s">
        <v>290</v>
      </c>
      <c r="G158" s="27" t="s">
        <v>131</v>
      </c>
    </row>
    <row r="159" spans="1:7" ht="30" x14ac:dyDescent="0.25">
      <c r="A159" s="27" t="s">
        <v>729</v>
      </c>
      <c r="B159" s="27" t="s">
        <v>278</v>
      </c>
      <c r="C159" s="27" t="s">
        <v>291</v>
      </c>
      <c r="D159" s="27" t="s">
        <v>131</v>
      </c>
      <c r="E159" s="27" t="s">
        <v>131</v>
      </c>
      <c r="F159" s="27" t="s">
        <v>291</v>
      </c>
      <c r="G159" s="27" t="s">
        <v>131</v>
      </c>
    </row>
    <row r="160" spans="1:7" ht="30" x14ac:dyDescent="0.25">
      <c r="A160" s="27" t="s">
        <v>730</v>
      </c>
      <c r="B160" s="27" t="s">
        <v>278</v>
      </c>
      <c r="C160" s="27" t="s">
        <v>292</v>
      </c>
      <c r="D160" s="27" t="s">
        <v>131</v>
      </c>
      <c r="E160" s="27" t="s">
        <v>131</v>
      </c>
      <c r="F160" s="27" t="s">
        <v>292</v>
      </c>
      <c r="G160" s="27" t="s">
        <v>131</v>
      </c>
    </row>
    <row r="161" spans="1:7" ht="30" x14ac:dyDescent="0.25">
      <c r="A161" s="27" t="s">
        <v>731</v>
      </c>
      <c r="B161" s="27" t="s">
        <v>278</v>
      </c>
      <c r="C161" s="27" t="s">
        <v>293</v>
      </c>
      <c r="D161" s="27" t="s">
        <v>131</v>
      </c>
      <c r="E161" s="27" t="s">
        <v>131</v>
      </c>
      <c r="F161" s="27" t="s">
        <v>293</v>
      </c>
      <c r="G161" s="27" t="s">
        <v>131</v>
      </c>
    </row>
    <row r="162" spans="1:7" ht="30" x14ac:dyDescent="0.25">
      <c r="A162" s="27" t="s">
        <v>732</v>
      </c>
      <c r="B162" s="27" t="s">
        <v>278</v>
      </c>
      <c r="C162" s="27" t="s">
        <v>294</v>
      </c>
      <c r="D162" s="27" t="s">
        <v>131</v>
      </c>
      <c r="E162" s="27" t="s">
        <v>131</v>
      </c>
      <c r="F162" s="27" t="s">
        <v>294</v>
      </c>
      <c r="G162" s="27" t="s">
        <v>131</v>
      </c>
    </row>
    <row r="163" spans="1:7" x14ac:dyDescent="0.25">
      <c r="A163" s="27" t="s">
        <v>733</v>
      </c>
      <c r="B163" s="27" t="s">
        <v>278</v>
      </c>
      <c r="C163" s="27" t="s">
        <v>295</v>
      </c>
      <c r="D163" s="27" t="s">
        <v>131</v>
      </c>
      <c r="E163" s="27" t="s">
        <v>131</v>
      </c>
      <c r="F163" s="27" t="s">
        <v>295</v>
      </c>
      <c r="G163" s="27" t="s">
        <v>131</v>
      </c>
    </row>
    <row r="164" spans="1:7" ht="30" x14ac:dyDescent="0.25">
      <c r="A164" s="27" t="s">
        <v>734</v>
      </c>
      <c r="B164" s="27" t="s">
        <v>278</v>
      </c>
      <c r="C164" s="27" t="s">
        <v>296</v>
      </c>
      <c r="D164" s="27" t="s">
        <v>131</v>
      </c>
      <c r="E164" s="27" t="s">
        <v>131</v>
      </c>
      <c r="F164" s="27" t="s">
        <v>296</v>
      </c>
      <c r="G164" s="27" t="s">
        <v>131</v>
      </c>
    </row>
    <row r="165" spans="1:7" x14ac:dyDescent="0.25">
      <c r="A165" s="27" t="s">
        <v>735</v>
      </c>
      <c r="B165" s="27" t="s">
        <v>278</v>
      </c>
      <c r="C165" s="27" t="s">
        <v>297</v>
      </c>
      <c r="D165" s="27" t="s">
        <v>131</v>
      </c>
      <c r="E165" s="27" t="s">
        <v>131</v>
      </c>
      <c r="F165" s="27" t="s">
        <v>297</v>
      </c>
      <c r="G165" s="27" t="s">
        <v>131</v>
      </c>
    </row>
    <row r="166" spans="1:7" x14ac:dyDescent="0.25">
      <c r="A166" s="27" t="s">
        <v>736</v>
      </c>
      <c r="B166" s="27" t="s">
        <v>278</v>
      </c>
      <c r="C166" s="27" t="s">
        <v>298</v>
      </c>
      <c r="D166" s="27" t="s">
        <v>131</v>
      </c>
      <c r="E166" s="27" t="s">
        <v>131</v>
      </c>
      <c r="F166" s="27" t="s">
        <v>298</v>
      </c>
      <c r="G166" s="27" t="s">
        <v>131</v>
      </c>
    </row>
    <row r="167" spans="1:7" ht="30" x14ac:dyDescent="0.25">
      <c r="A167" s="27" t="s">
        <v>737</v>
      </c>
      <c r="B167" s="27" t="s">
        <v>278</v>
      </c>
      <c r="C167" s="27" t="s">
        <v>299</v>
      </c>
      <c r="D167" s="27" t="s">
        <v>131</v>
      </c>
      <c r="E167" s="27" t="s">
        <v>131</v>
      </c>
      <c r="F167" s="27" t="s">
        <v>299</v>
      </c>
      <c r="G167" s="27" t="s">
        <v>131</v>
      </c>
    </row>
    <row r="168" spans="1:7" x14ac:dyDescent="0.25">
      <c r="A168" s="27" t="s">
        <v>738</v>
      </c>
      <c r="B168" s="27" t="s">
        <v>278</v>
      </c>
      <c r="C168" s="27" t="s">
        <v>300</v>
      </c>
      <c r="D168" s="27" t="s">
        <v>131</v>
      </c>
      <c r="E168" s="27" t="s">
        <v>131</v>
      </c>
      <c r="F168" s="27" t="s">
        <v>300</v>
      </c>
      <c r="G168" s="27" t="s">
        <v>131</v>
      </c>
    </row>
    <row r="169" spans="1:7" x14ac:dyDescent="0.25">
      <c r="A169" s="27" t="s">
        <v>739</v>
      </c>
      <c r="B169" s="27" t="s">
        <v>301</v>
      </c>
      <c r="C169" s="27" t="s">
        <v>302</v>
      </c>
      <c r="D169" s="27" t="s">
        <v>131</v>
      </c>
      <c r="E169" s="27" t="s">
        <v>131</v>
      </c>
      <c r="F169" s="27" t="s">
        <v>302</v>
      </c>
      <c r="G169" s="27" t="s">
        <v>131</v>
      </c>
    </row>
    <row r="170" spans="1:7" x14ac:dyDescent="0.25">
      <c r="A170" s="27" t="s">
        <v>740</v>
      </c>
      <c r="B170" s="27" t="s">
        <v>301</v>
      </c>
      <c r="C170" s="27" t="s">
        <v>303</v>
      </c>
      <c r="D170" s="27" t="s">
        <v>131</v>
      </c>
      <c r="E170" s="27" t="s">
        <v>131</v>
      </c>
      <c r="F170" s="27" t="s">
        <v>303</v>
      </c>
      <c r="G170" s="27" t="s">
        <v>131</v>
      </c>
    </row>
    <row r="171" spans="1:7" ht="30" x14ac:dyDescent="0.25">
      <c r="A171" s="27" t="s">
        <v>741</v>
      </c>
      <c r="B171" s="27" t="s">
        <v>301</v>
      </c>
      <c r="C171" s="27" t="s">
        <v>207</v>
      </c>
      <c r="D171" s="27" t="s">
        <v>131</v>
      </c>
      <c r="E171" s="27" t="s">
        <v>131</v>
      </c>
      <c r="F171" s="27" t="s">
        <v>207</v>
      </c>
      <c r="G171" s="27" t="s">
        <v>131</v>
      </c>
    </row>
    <row r="172" spans="1:7" x14ac:dyDescent="0.25">
      <c r="A172" s="27" t="s">
        <v>742</v>
      </c>
      <c r="B172" s="27" t="s">
        <v>301</v>
      </c>
      <c r="C172" s="27" t="s">
        <v>304</v>
      </c>
      <c r="D172" s="27" t="s">
        <v>131</v>
      </c>
      <c r="E172" s="27" t="s">
        <v>131</v>
      </c>
      <c r="F172" s="27" t="s">
        <v>304</v>
      </c>
      <c r="G172" s="27" t="s">
        <v>131</v>
      </c>
    </row>
    <row r="173" spans="1:7" x14ac:dyDescent="0.25">
      <c r="A173" s="27" t="s">
        <v>743</v>
      </c>
      <c r="B173" s="27" t="s">
        <v>301</v>
      </c>
      <c r="C173" s="27" t="s">
        <v>305</v>
      </c>
      <c r="D173" s="27" t="s">
        <v>131</v>
      </c>
      <c r="E173" s="27" t="s">
        <v>131</v>
      </c>
      <c r="F173" s="27" t="s">
        <v>305</v>
      </c>
      <c r="G173" s="27" t="s">
        <v>131</v>
      </c>
    </row>
    <row r="174" spans="1:7" x14ac:dyDescent="0.25">
      <c r="A174" s="27" t="s">
        <v>744</v>
      </c>
      <c r="B174" s="27" t="s">
        <v>301</v>
      </c>
      <c r="C174" s="27" t="s">
        <v>306</v>
      </c>
      <c r="D174" s="27" t="s">
        <v>131</v>
      </c>
      <c r="E174" s="27" t="s">
        <v>131</v>
      </c>
      <c r="F174" s="27" t="s">
        <v>306</v>
      </c>
      <c r="G174" s="27" t="s">
        <v>131</v>
      </c>
    </row>
    <row r="175" spans="1:7" x14ac:dyDescent="0.25">
      <c r="A175" s="27" t="s">
        <v>745</v>
      </c>
      <c r="B175" s="27" t="s">
        <v>301</v>
      </c>
      <c r="C175" s="27" t="s">
        <v>307</v>
      </c>
      <c r="D175" s="27" t="s">
        <v>131</v>
      </c>
      <c r="E175" s="27" t="s">
        <v>131</v>
      </c>
      <c r="F175" s="27" t="s">
        <v>307</v>
      </c>
      <c r="G175" s="27" t="s">
        <v>131</v>
      </c>
    </row>
    <row r="176" spans="1:7" x14ac:dyDescent="0.25">
      <c r="A176" s="27" t="s">
        <v>746</v>
      </c>
      <c r="B176" s="27" t="s">
        <v>301</v>
      </c>
      <c r="C176" s="27" t="s">
        <v>308</v>
      </c>
      <c r="D176" s="27" t="s">
        <v>131</v>
      </c>
      <c r="E176" s="27" t="s">
        <v>131</v>
      </c>
      <c r="F176" s="27" t="s">
        <v>308</v>
      </c>
      <c r="G176" s="27" t="s">
        <v>131</v>
      </c>
    </row>
    <row r="177" spans="1:7" x14ac:dyDescent="0.25">
      <c r="A177" s="27" t="s">
        <v>747</v>
      </c>
      <c r="B177" s="27" t="s">
        <v>301</v>
      </c>
      <c r="C177" s="27" t="s">
        <v>309</v>
      </c>
      <c r="D177" s="27" t="s">
        <v>131</v>
      </c>
      <c r="E177" s="27" t="s">
        <v>131</v>
      </c>
      <c r="F177" s="27" t="s">
        <v>309</v>
      </c>
      <c r="G177" s="27" t="s">
        <v>131</v>
      </c>
    </row>
    <row r="178" spans="1:7" x14ac:dyDescent="0.25">
      <c r="A178" s="27" t="s">
        <v>748</v>
      </c>
      <c r="B178" s="27" t="s">
        <v>310</v>
      </c>
      <c r="C178" s="27" t="s">
        <v>210</v>
      </c>
      <c r="D178" s="27" t="s">
        <v>131</v>
      </c>
      <c r="E178" s="27" t="s">
        <v>131</v>
      </c>
      <c r="F178" s="27" t="s">
        <v>210</v>
      </c>
      <c r="G178" s="27" t="s">
        <v>131</v>
      </c>
    </row>
    <row r="179" spans="1:7" x14ac:dyDescent="0.25">
      <c r="A179" s="27" t="s">
        <v>749</v>
      </c>
      <c r="B179" s="27" t="s">
        <v>310</v>
      </c>
      <c r="C179" s="27" t="s">
        <v>311</v>
      </c>
      <c r="D179" s="27" t="s">
        <v>131</v>
      </c>
      <c r="E179" s="27" t="s">
        <v>131</v>
      </c>
      <c r="F179" s="27" t="s">
        <v>311</v>
      </c>
      <c r="G179" s="27" t="s">
        <v>131</v>
      </c>
    </row>
    <row r="180" spans="1:7" x14ac:dyDescent="0.25">
      <c r="A180" s="27" t="s">
        <v>750</v>
      </c>
      <c r="B180" s="27" t="s">
        <v>310</v>
      </c>
      <c r="C180" s="27" t="s">
        <v>312</v>
      </c>
      <c r="D180" s="27" t="s">
        <v>131</v>
      </c>
      <c r="E180" s="27" t="s">
        <v>131</v>
      </c>
      <c r="F180" s="27" t="s">
        <v>312</v>
      </c>
      <c r="G180" s="27" t="s">
        <v>131</v>
      </c>
    </row>
    <row r="181" spans="1:7" x14ac:dyDescent="0.25">
      <c r="A181" s="27" t="s">
        <v>751</v>
      </c>
      <c r="B181" s="27" t="s">
        <v>310</v>
      </c>
      <c r="C181" s="27" t="s">
        <v>313</v>
      </c>
      <c r="D181" s="27" t="s">
        <v>131</v>
      </c>
      <c r="E181" s="27" t="s">
        <v>131</v>
      </c>
      <c r="F181" s="27" t="s">
        <v>313</v>
      </c>
      <c r="G181" s="27" t="s">
        <v>131</v>
      </c>
    </row>
    <row r="182" spans="1:7" ht="30" x14ac:dyDescent="0.25">
      <c r="A182" s="27" t="s">
        <v>752</v>
      </c>
      <c r="B182" s="27" t="s">
        <v>310</v>
      </c>
      <c r="C182" s="27" t="s">
        <v>314</v>
      </c>
      <c r="D182" s="27" t="s">
        <v>131</v>
      </c>
      <c r="E182" s="27" t="s">
        <v>131</v>
      </c>
      <c r="F182" s="27" t="s">
        <v>314</v>
      </c>
      <c r="G182" s="27" t="s">
        <v>131</v>
      </c>
    </row>
    <row r="183" spans="1:7" x14ac:dyDescent="0.25">
      <c r="A183" s="27" t="s">
        <v>753</v>
      </c>
      <c r="B183" s="27" t="s">
        <v>310</v>
      </c>
      <c r="C183" s="27" t="s">
        <v>315</v>
      </c>
      <c r="D183" s="27" t="s">
        <v>131</v>
      </c>
      <c r="E183" s="27" t="s">
        <v>131</v>
      </c>
      <c r="F183" s="27" t="s">
        <v>315</v>
      </c>
      <c r="G183" s="27" t="s">
        <v>131</v>
      </c>
    </row>
    <row r="184" spans="1:7" ht="90" x14ac:dyDescent="0.25">
      <c r="A184" s="27" t="s">
        <v>754</v>
      </c>
      <c r="B184" s="27" t="s">
        <v>310</v>
      </c>
      <c r="C184" s="27" t="s">
        <v>316</v>
      </c>
      <c r="D184" s="27" t="s">
        <v>131</v>
      </c>
      <c r="E184" s="27" t="s">
        <v>131</v>
      </c>
      <c r="F184" s="27" t="s">
        <v>316</v>
      </c>
      <c r="G184" s="27" t="s">
        <v>131</v>
      </c>
    </row>
    <row r="185" spans="1:7" ht="60" x14ac:dyDescent="0.25">
      <c r="A185" s="27" t="s">
        <v>755</v>
      </c>
      <c r="B185" s="27" t="s">
        <v>310</v>
      </c>
      <c r="C185" s="27" t="s">
        <v>317</v>
      </c>
      <c r="D185" s="27" t="s">
        <v>131</v>
      </c>
      <c r="E185" s="27" t="s">
        <v>131</v>
      </c>
      <c r="F185" s="27" t="s">
        <v>317</v>
      </c>
      <c r="G185" s="27" t="s">
        <v>131</v>
      </c>
    </row>
    <row r="186" spans="1:7" ht="45" x14ac:dyDescent="0.25">
      <c r="A186" s="27" t="s">
        <v>756</v>
      </c>
      <c r="B186" s="27" t="s">
        <v>310</v>
      </c>
      <c r="C186" s="27" t="s">
        <v>318</v>
      </c>
      <c r="D186" s="27" t="s">
        <v>131</v>
      </c>
      <c r="E186" s="27" t="s">
        <v>131</v>
      </c>
      <c r="F186" s="27" t="s">
        <v>318</v>
      </c>
      <c r="G186" s="27" t="s">
        <v>131</v>
      </c>
    </row>
    <row r="187" spans="1:7" x14ac:dyDescent="0.25">
      <c r="A187" s="27" t="s">
        <v>757</v>
      </c>
      <c r="B187" s="27" t="s">
        <v>310</v>
      </c>
      <c r="C187" s="27" t="s">
        <v>319</v>
      </c>
      <c r="D187" s="27" t="s">
        <v>131</v>
      </c>
      <c r="E187" s="27" t="s">
        <v>131</v>
      </c>
      <c r="F187" s="27" t="s">
        <v>319</v>
      </c>
      <c r="G187" s="27" t="s">
        <v>131</v>
      </c>
    </row>
    <row r="188" spans="1:7" x14ac:dyDescent="0.25">
      <c r="A188" s="27" t="s">
        <v>758</v>
      </c>
      <c r="B188" s="27" t="s">
        <v>310</v>
      </c>
      <c r="C188" s="27" t="s">
        <v>320</v>
      </c>
      <c r="D188" s="27" t="s">
        <v>131</v>
      </c>
      <c r="E188" s="27" t="s">
        <v>131</v>
      </c>
      <c r="F188" s="27" t="s">
        <v>320</v>
      </c>
      <c r="G188" s="27" t="s">
        <v>131</v>
      </c>
    </row>
    <row r="189" spans="1:7" x14ac:dyDescent="0.25">
      <c r="A189" s="27" t="s">
        <v>759</v>
      </c>
      <c r="B189" s="27" t="s">
        <v>310</v>
      </c>
      <c r="C189" s="27" t="s">
        <v>321</v>
      </c>
      <c r="D189" s="27" t="s">
        <v>131</v>
      </c>
      <c r="E189" s="27" t="s">
        <v>131</v>
      </c>
      <c r="F189" s="27" t="s">
        <v>321</v>
      </c>
      <c r="G189" s="27" t="s">
        <v>131</v>
      </c>
    </row>
    <row r="190" spans="1:7" x14ac:dyDescent="0.25">
      <c r="A190" s="27" t="s">
        <v>760</v>
      </c>
      <c r="B190" s="27" t="s">
        <v>310</v>
      </c>
      <c r="C190" s="27" t="s">
        <v>322</v>
      </c>
      <c r="D190" s="27" t="s">
        <v>131</v>
      </c>
      <c r="E190" s="27" t="s">
        <v>131</v>
      </c>
      <c r="F190" s="27" t="s">
        <v>322</v>
      </c>
      <c r="G190" s="27" t="s">
        <v>131</v>
      </c>
    </row>
    <row r="191" spans="1:7" ht="45" x14ac:dyDescent="0.25">
      <c r="A191" s="27" t="s">
        <v>761</v>
      </c>
      <c r="B191" s="27" t="s">
        <v>310</v>
      </c>
      <c r="C191" s="27" t="s">
        <v>323</v>
      </c>
      <c r="D191" s="27" t="s">
        <v>131</v>
      </c>
      <c r="E191" s="27" t="s">
        <v>131</v>
      </c>
      <c r="F191" s="27" t="s">
        <v>323</v>
      </c>
      <c r="G191" s="27" t="s">
        <v>131</v>
      </c>
    </row>
    <row r="192" spans="1:7" ht="45" x14ac:dyDescent="0.25">
      <c r="A192" s="27" t="s">
        <v>762</v>
      </c>
      <c r="B192" s="27" t="s">
        <v>324</v>
      </c>
      <c r="C192" s="27" t="s">
        <v>325</v>
      </c>
      <c r="D192" s="27" t="s">
        <v>131</v>
      </c>
      <c r="E192" s="27" t="s">
        <v>131</v>
      </c>
      <c r="F192" s="27" t="s">
        <v>325</v>
      </c>
      <c r="G192" s="27" t="s">
        <v>131</v>
      </c>
    </row>
    <row r="193" spans="1:7" x14ac:dyDescent="0.25">
      <c r="A193" s="27" t="s">
        <v>763</v>
      </c>
      <c r="B193" s="27" t="s">
        <v>324</v>
      </c>
      <c r="C193" s="27" t="s">
        <v>218</v>
      </c>
      <c r="D193" s="27" t="s">
        <v>131</v>
      </c>
      <c r="E193" s="27" t="s">
        <v>131</v>
      </c>
      <c r="F193" s="27" t="s">
        <v>218</v>
      </c>
      <c r="G193" s="27" t="s">
        <v>131</v>
      </c>
    </row>
    <row r="194" spans="1:7" x14ac:dyDescent="0.25">
      <c r="A194" s="27" t="s">
        <v>764</v>
      </c>
      <c r="B194" s="27" t="s">
        <v>324</v>
      </c>
      <c r="C194" s="27" t="s">
        <v>326</v>
      </c>
      <c r="D194" s="27" t="s">
        <v>131</v>
      </c>
      <c r="E194" s="27" t="s">
        <v>131</v>
      </c>
      <c r="F194" s="27" t="s">
        <v>326</v>
      </c>
      <c r="G194" s="27" t="s">
        <v>131</v>
      </c>
    </row>
    <row r="195" spans="1:7" x14ac:dyDescent="0.25">
      <c r="A195" s="27" t="s">
        <v>765</v>
      </c>
      <c r="B195" s="27" t="s">
        <v>324</v>
      </c>
      <c r="C195" s="27" t="s">
        <v>327</v>
      </c>
      <c r="D195" s="27" t="s">
        <v>131</v>
      </c>
      <c r="E195" s="27" t="s">
        <v>131</v>
      </c>
      <c r="F195" s="27" t="s">
        <v>327</v>
      </c>
      <c r="G195" s="27" t="s">
        <v>131</v>
      </c>
    </row>
    <row r="196" spans="1:7" x14ac:dyDescent="0.25">
      <c r="A196" s="27" t="s">
        <v>766</v>
      </c>
      <c r="B196" s="27" t="s">
        <v>324</v>
      </c>
      <c r="C196" s="27" t="s">
        <v>328</v>
      </c>
      <c r="D196" s="27" t="s">
        <v>131</v>
      </c>
      <c r="E196" s="27" t="s">
        <v>131</v>
      </c>
      <c r="F196" s="27" t="s">
        <v>328</v>
      </c>
      <c r="G196" s="27" t="s">
        <v>131</v>
      </c>
    </row>
    <row r="197" spans="1:7" x14ac:dyDescent="0.25">
      <c r="A197" s="27" t="s">
        <v>767</v>
      </c>
      <c r="B197" s="27" t="s">
        <v>324</v>
      </c>
      <c r="C197" s="27" t="s">
        <v>329</v>
      </c>
      <c r="D197" s="27" t="s">
        <v>131</v>
      </c>
      <c r="E197" s="27" t="s">
        <v>131</v>
      </c>
      <c r="F197" s="27" t="s">
        <v>329</v>
      </c>
      <c r="G197" s="27" t="s">
        <v>131</v>
      </c>
    </row>
    <row r="198" spans="1:7" x14ac:dyDescent="0.25">
      <c r="A198" s="27" t="s">
        <v>768</v>
      </c>
      <c r="B198" s="27" t="s">
        <v>324</v>
      </c>
      <c r="C198" s="27" t="s">
        <v>321</v>
      </c>
      <c r="D198" s="27" t="s">
        <v>131</v>
      </c>
      <c r="E198" s="27" t="s">
        <v>131</v>
      </c>
      <c r="F198" s="27" t="s">
        <v>321</v>
      </c>
      <c r="G198" s="27" t="s">
        <v>131</v>
      </c>
    </row>
    <row r="199" spans="1:7" x14ac:dyDescent="0.25">
      <c r="A199" s="27" t="s">
        <v>769</v>
      </c>
      <c r="B199" s="27" t="s">
        <v>324</v>
      </c>
      <c r="C199" s="27" t="s">
        <v>322</v>
      </c>
      <c r="D199" s="27" t="s">
        <v>131</v>
      </c>
      <c r="E199" s="27" t="s">
        <v>131</v>
      </c>
      <c r="F199" s="27" t="s">
        <v>322</v>
      </c>
      <c r="G199" s="27" t="s">
        <v>131</v>
      </c>
    </row>
    <row r="200" spans="1:7" x14ac:dyDescent="0.25">
      <c r="A200" s="27" t="s">
        <v>770</v>
      </c>
      <c r="B200" s="27" t="s">
        <v>330</v>
      </c>
      <c r="C200" s="27" t="s">
        <v>331</v>
      </c>
      <c r="D200" s="27" t="s">
        <v>131</v>
      </c>
      <c r="E200" s="27" t="s">
        <v>131</v>
      </c>
      <c r="F200" s="27" t="s">
        <v>331</v>
      </c>
      <c r="G200" s="27" t="s">
        <v>131</v>
      </c>
    </row>
    <row r="201" spans="1:7" x14ac:dyDescent="0.25">
      <c r="A201" s="27" t="s">
        <v>771</v>
      </c>
      <c r="B201" s="27" t="s">
        <v>330</v>
      </c>
      <c r="C201" s="27" t="s">
        <v>332</v>
      </c>
      <c r="D201" s="27" t="s">
        <v>131</v>
      </c>
      <c r="E201" s="27" t="s">
        <v>131</v>
      </c>
      <c r="F201" s="27" t="s">
        <v>332</v>
      </c>
      <c r="G201" s="27" t="s">
        <v>131</v>
      </c>
    </row>
    <row r="202" spans="1:7" x14ac:dyDescent="0.25">
      <c r="A202" s="27" t="s">
        <v>772</v>
      </c>
      <c r="B202" s="27" t="s">
        <v>330</v>
      </c>
      <c r="C202" s="27" t="s">
        <v>333</v>
      </c>
      <c r="D202" s="27" t="s">
        <v>131</v>
      </c>
      <c r="E202" s="27" t="s">
        <v>131</v>
      </c>
      <c r="F202" s="27" t="s">
        <v>333</v>
      </c>
      <c r="G202" s="27" t="s">
        <v>131</v>
      </c>
    </row>
    <row r="203" spans="1:7" x14ac:dyDescent="0.25">
      <c r="A203" s="27" t="s">
        <v>773</v>
      </c>
      <c r="B203" s="27" t="s">
        <v>330</v>
      </c>
      <c r="C203" s="27" t="s">
        <v>334</v>
      </c>
      <c r="D203" s="27" t="s">
        <v>131</v>
      </c>
      <c r="E203" s="27" t="s">
        <v>131</v>
      </c>
      <c r="F203" s="27" t="s">
        <v>334</v>
      </c>
      <c r="G203" s="27" t="s">
        <v>131</v>
      </c>
    </row>
    <row r="204" spans="1:7" x14ac:dyDescent="0.25">
      <c r="A204" s="27" t="s">
        <v>774</v>
      </c>
      <c r="B204" s="27" t="s">
        <v>330</v>
      </c>
      <c r="C204" s="27" t="s">
        <v>335</v>
      </c>
      <c r="D204" s="27" t="s">
        <v>131</v>
      </c>
      <c r="E204" s="27" t="s">
        <v>131</v>
      </c>
      <c r="F204" s="27" t="s">
        <v>335</v>
      </c>
      <c r="G204" s="27" t="s">
        <v>131</v>
      </c>
    </row>
    <row r="205" spans="1:7" x14ac:dyDescent="0.25">
      <c r="A205" s="27" t="s">
        <v>775</v>
      </c>
      <c r="B205" s="27" t="s">
        <v>330</v>
      </c>
      <c r="C205" s="27" t="s">
        <v>336</v>
      </c>
      <c r="D205" s="27" t="s">
        <v>131</v>
      </c>
      <c r="E205" s="27" t="s">
        <v>131</v>
      </c>
      <c r="F205" s="27" t="s">
        <v>336</v>
      </c>
      <c r="G205" s="27" t="s">
        <v>131</v>
      </c>
    </row>
    <row r="206" spans="1:7" x14ac:dyDescent="0.25">
      <c r="A206" s="27" t="s">
        <v>776</v>
      </c>
      <c r="B206" s="27" t="s">
        <v>330</v>
      </c>
      <c r="C206" s="27" t="s">
        <v>337</v>
      </c>
      <c r="D206" s="27" t="s">
        <v>131</v>
      </c>
      <c r="E206" s="27" t="s">
        <v>131</v>
      </c>
      <c r="F206" s="27" t="s">
        <v>337</v>
      </c>
      <c r="G206" s="27" t="s">
        <v>131</v>
      </c>
    </row>
    <row r="207" spans="1:7" ht="30" x14ac:dyDescent="0.25">
      <c r="A207" s="27" t="s">
        <v>777</v>
      </c>
      <c r="B207" s="27" t="s">
        <v>330</v>
      </c>
      <c r="C207" s="27" t="s">
        <v>338</v>
      </c>
      <c r="D207" s="27" t="s">
        <v>131</v>
      </c>
      <c r="E207" s="27" t="s">
        <v>131</v>
      </c>
      <c r="F207" s="27" t="s">
        <v>338</v>
      </c>
      <c r="G207" s="27" t="s">
        <v>131</v>
      </c>
    </row>
    <row r="208" spans="1:7" ht="45" x14ac:dyDescent="0.25">
      <c r="A208" s="27" t="s">
        <v>778</v>
      </c>
      <c r="B208" s="27" t="s">
        <v>330</v>
      </c>
      <c r="C208" s="27" t="s">
        <v>339</v>
      </c>
      <c r="D208" s="27" t="s">
        <v>131</v>
      </c>
      <c r="E208" s="27" t="s">
        <v>131</v>
      </c>
      <c r="F208" s="27" t="s">
        <v>339</v>
      </c>
      <c r="G208" s="27" t="s">
        <v>131</v>
      </c>
    </row>
    <row r="209" spans="1:7" x14ac:dyDescent="0.25">
      <c r="A209" s="27" t="s">
        <v>779</v>
      </c>
      <c r="B209" s="27" t="s">
        <v>330</v>
      </c>
      <c r="C209" s="27" t="s">
        <v>289</v>
      </c>
      <c r="D209" s="27" t="s">
        <v>131</v>
      </c>
      <c r="E209" s="27" t="s">
        <v>131</v>
      </c>
      <c r="F209" s="27" t="s">
        <v>289</v>
      </c>
      <c r="G209" s="27" t="s">
        <v>131</v>
      </c>
    </row>
    <row r="210" spans="1:7" x14ac:dyDescent="0.25">
      <c r="A210" s="27" t="s">
        <v>780</v>
      </c>
      <c r="B210" s="27" t="s">
        <v>330</v>
      </c>
      <c r="C210" s="27" t="s">
        <v>321</v>
      </c>
      <c r="D210" s="27" t="s">
        <v>131</v>
      </c>
      <c r="E210" s="27" t="s">
        <v>131</v>
      </c>
      <c r="F210" s="27" t="s">
        <v>321</v>
      </c>
      <c r="G210" s="27" t="s">
        <v>131</v>
      </c>
    </row>
    <row r="211" spans="1:7" x14ac:dyDescent="0.25">
      <c r="A211" s="27" t="s">
        <v>781</v>
      </c>
      <c r="B211" s="27" t="s">
        <v>330</v>
      </c>
      <c r="C211" s="27" t="s">
        <v>340</v>
      </c>
      <c r="D211" s="27" t="s">
        <v>131</v>
      </c>
      <c r="E211" s="27" t="s">
        <v>131</v>
      </c>
      <c r="F211" s="27" t="s">
        <v>340</v>
      </c>
      <c r="G211" s="27" t="s">
        <v>131</v>
      </c>
    </row>
    <row r="212" spans="1:7" ht="30" x14ac:dyDescent="0.25">
      <c r="A212" s="27" t="s">
        <v>782</v>
      </c>
      <c r="B212" s="27" t="s">
        <v>341</v>
      </c>
      <c r="C212" s="27" t="s">
        <v>207</v>
      </c>
      <c r="D212" s="27" t="s">
        <v>131</v>
      </c>
      <c r="E212" s="27" t="s">
        <v>131</v>
      </c>
      <c r="F212" s="27" t="s">
        <v>207</v>
      </c>
      <c r="G212" s="27" t="s">
        <v>131</v>
      </c>
    </row>
    <row r="213" spans="1:7" x14ac:dyDescent="0.25">
      <c r="A213" s="27" t="s">
        <v>783</v>
      </c>
      <c r="B213" s="27" t="s">
        <v>341</v>
      </c>
      <c r="C213" s="27" t="s">
        <v>342</v>
      </c>
      <c r="D213" s="27" t="s">
        <v>131</v>
      </c>
      <c r="E213" s="27" t="s">
        <v>131</v>
      </c>
      <c r="F213" s="27" t="s">
        <v>342</v>
      </c>
      <c r="G213" s="27" t="s">
        <v>131</v>
      </c>
    </row>
    <row r="214" spans="1:7" ht="45" x14ac:dyDescent="0.25">
      <c r="A214" s="27" t="s">
        <v>784</v>
      </c>
      <c r="B214" s="27" t="s">
        <v>341</v>
      </c>
      <c r="C214" s="27" t="s">
        <v>343</v>
      </c>
      <c r="D214" s="27" t="s">
        <v>131</v>
      </c>
      <c r="E214" s="27" t="s">
        <v>131</v>
      </c>
      <c r="F214" s="27" t="s">
        <v>343</v>
      </c>
      <c r="G214" s="27" t="s">
        <v>131</v>
      </c>
    </row>
    <row r="215" spans="1:7" x14ac:dyDescent="0.25">
      <c r="A215" s="27" t="s">
        <v>785</v>
      </c>
      <c r="B215" s="27" t="s">
        <v>341</v>
      </c>
      <c r="C215" s="27" t="s">
        <v>344</v>
      </c>
      <c r="D215" s="27" t="s">
        <v>131</v>
      </c>
      <c r="E215" s="27" t="s">
        <v>131</v>
      </c>
      <c r="F215" s="27" t="s">
        <v>344</v>
      </c>
      <c r="G215" s="27" t="s">
        <v>131</v>
      </c>
    </row>
    <row r="216" spans="1:7" ht="30" x14ac:dyDescent="0.25">
      <c r="A216" s="27" t="s">
        <v>786</v>
      </c>
      <c r="B216" s="27" t="s">
        <v>341</v>
      </c>
      <c r="C216" s="27" t="s">
        <v>338</v>
      </c>
      <c r="D216" s="27" t="s">
        <v>131</v>
      </c>
      <c r="E216" s="27" t="s">
        <v>131</v>
      </c>
      <c r="F216" s="27" t="s">
        <v>338</v>
      </c>
      <c r="G216" s="27" t="s">
        <v>131</v>
      </c>
    </row>
    <row r="217" spans="1:7" x14ac:dyDescent="0.25">
      <c r="A217" s="27" t="s">
        <v>787</v>
      </c>
      <c r="B217" s="27" t="s">
        <v>341</v>
      </c>
      <c r="C217" s="27" t="s">
        <v>345</v>
      </c>
      <c r="D217" s="27" t="s">
        <v>131</v>
      </c>
      <c r="E217" s="27" t="s">
        <v>131</v>
      </c>
      <c r="F217" s="27" t="s">
        <v>345</v>
      </c>
      <c r="G217" s="27" t="s">
        <v>131</v>
      </c>
    </row>
    <row r="218" spans="1:7" x14ac:dyDescent="0.25">
      <c r="A218" s="27" t="s">
        <v>788</v>
      </c>
      <c r="B218" s="27" t="s">
        <v>341</v>
      </c>
      <c r="C218" s="27" t="s">
        <v>346</v>
      </c>
      <c r="D218" s="27" t="s">
        <v>131</v>
      </c>
      <c r="E218" s="27" t="s">
        <v>131</v>
      </c>
      <c r="F218" s="27" t="s">
        <v>346</v>
      </c>
      <c r="G218" s="27" t="s">
        <v>131</v>
      </c>
    </row>
    <row r="219" spans="1:7" ht="30" x14ac:dyDescent="0.25">
      <c r="A219" s="27" t="s">
        <v>789</v>
      </c>
      <c r="B219" s="27" t="s">
        <v>341</v>
      </c>
      <c r="C219" s="27" t="s">
        <v>347</v>
      </c>
      <c r="D219" s="27" t="s">
        <v>131</v>
      </c>
      <c r="E219" s="27" t="s">
        <v>131</v>
      </c>
      <c r="F219" s="27" t="s">
        <v>347</v>
      </c>
      <c r="G219" s="27" t="s">
        <v>131</v>
      </c>
    </row>
    <row r="220" spans="1:7" x14ac:dyDescent="0.25">
      <c r="A220" s="27" t="s">
        <v>790</v>
      </c>
      <c r="B220" s="27" t="s">
        <v>341</v>
      </c>
      <c r="C220" s="27" t="s">
        <v>348</v>
      </c>
      <c r="D220" s="27" t="s">
        <v>131</v>
      </c>
      <c r="E220" s="27" t="s">
        <v>131</v>
      </c>
      <c r="F220" s="27" t="s">
        <v>348</v>
      </c>
      <c r="G220" s="27" t="s">
        <v>131</v>
      </c>
    </row>
    <row r="221" spans="1:7" ht="45" x14ac:dyDescent="0.25">
      <c r="A221" s="27" t="s">
        <v>791</v>
      </c>
      <c r="B221" s="27" t="s">
        <v>341</v>
      </c>
      <c r="C221" s="27" t="s">
        <v>349</v>
      </c>
      <c r="D221" s="27" t="s">
        <v>131</v>
      </c>
      <c r="E221" s="27" t="s">
        <v>131</v>
      </c>
      <c r="F221" s="27" t="s">
        <v>349</v>
      </c>
      <c r="G221" s="27" t="s">
        <v>131</v>
      </c>
    </row>
    <row r="222" spans="1:7" x14ac:dyDescent="0.25">
      <c r="A222" s="27" t="s">
        <v>792</v>
      </c>
      <c r="B222" s="27" t="s">
        <v>341</v>
      </c>
      <c r="C222" s="27" t="s">
        <v>350</v>
      </c>
      <c r="D222" s="27" t="s">
        <v>131</v>
      </c>
      <c r="E222" s="27" t="s">
        <v>131</v>
      </c>
      <c r="F222" s="27" t="s">
        <v>350</v>
      </c>
      <c r="G222" s="27" t="s">
        <v>131</v>
      </c>
    </row>
    <row r="223" spans="1:7" x14ac:dyDescent="0.25">
      <c r="A223" s="27" t="s">
        <v>793</v>
      </c>
      <c r="B223" s="27" t="s">
        <v>341</v>
      </c>
      <c r="C223" s="27" t="s">
        <v>322</v>
      </c>
      <c r="D223" s="27" t="s">
        <v>131</v>
      </c>
      <c r="E223" s="27" t="s">
        <v>131</v>
      </c>
      <c r="F223" s="27" t="s">
        <v>322</v>
      </c>
      <c r="G223" s="27" t="s">
        <v>131</v>
      </c>
    </row>
    <row r="224" spans="1:7" x14ac:dyDescent="0.25">
      <c r="A224" s="27" t="s">
        <v>794</v>
      </c>
      <c r="B224" s="27" t="s">
        <v>341</v>
      </c>
      <c r="C224" s="27" t="s">
        <v>351</v>
      </c>
      <c r="D224" s="27" t="s">
        <v>131</v>
      </c>
      <c r="E224" s="27" t="s">
        <v>131</v>
      </c>
      <c r="F224" s="27" t="s">
        <v>351</v>
      </c>
      <c r="G224" s="27" t="s">
        <v>131</v>
      </c>
    </row>
    <row r="225" spans="1:7" x14ac:dyDescent="0.25">
      <c r="A225" s="27" t="s">
        <v>795</v>
      </c>
      <c r="B225" s="27" t="s">
        <v>352</v>
      </c>
      <c r="C225" s="27" t="s">
        <v>147</v>
      </c>
      <c r="D225" s="27" t="s">
        <v>131</v>
      </c>
      <c r="E225" s="27" t="s">
        <v>131</v>
      </c>
      <c r="F225" s="27" t="s">
        <v>147</v>
      </c>
      <c r="G225" s="27" t="s">
        <v>131</v>
      </c>
    </row>
    <row r="226" spans="1:7" x14ac:dyDescent="0.25">
      <c r="A226" s="27" t="s">
        <v>796</v>
      </c>
      <c r="B226" s="27" t="s">
        <v>352</v>
      </c>
      <c r="C226" s="27" t="s">
        <v>149</v>
      </c>
      <c r="D226" s="27" t="s">
        <v>131</v>
      </c>
      <c r="E226" s="27" t="s">
        <v>131</v>
      </c>
      <c r="F226" s="27" t="s">
        <v>149</v>
      </c>
      <c r="G226" s="27" t="s">
        <v>131</v>
      </c>
    </row>
    <row r="227" spans="1:7" x14ac:dyDescent="0.25">
      <c r="A227" s="27" t="s">
        <v>797</v>
      </c>
      <c r="B227" s="27" t="s">
        <v>352</v>
      </c>
      <c r="C227" s="27" t="s">
        <v>353</v>
      </c>
      <c r="D227" s="27" t="s">
        <v>131</v>
      </c>
      <c r="E227" s="27" t="s">
        <v>131</v>
      </c>
      <c r="F227" s="27" t="s">
        <v>353</v>
      </c>
      <c r="G227" s="27" t="s">
        <v>131</v>
      </c>
    </row>
    <row r="228" spans="1:7" x14ac:dyDescent="0.25">
      <c r="A228" s="27" t="s">
        <v>798</v>
      </c>
      <c r="B228" s="27" t="s">
        <v>354</v>
      </c>
      <c r="C228" s="27" t="s">
        <v>355</v>
      </c>
      <c r="D228" s="27" t="s">
        <v>131</v>
      </c>
      <c r="E228" s="27" t="s">
        <v>131</v>
      </c>
      <c r="F228" s="27" t="s">
        <v>355</v>
      </c>
      <c r="G228" s="27" t="s">
        <v>131</v>
      </c>
    </row>
    <row r="229" spans="1:7" x14ac:dyDescent="0.25">
      <c r="A229" s="27" t="s">
        <v>799</v>
      </c>
      <c r="B229" s="27" t="s">
        <v>354</v>
      </c>
      <c r="C229" s="27" t="s">
        <v>356</v>
      </c>
      <c r="D229" s="27" t="s">
        <v>131</v>
      </c>
      <c r="E229" s="27" t="s">
        <v>131</v>
      </c>
      <c r="F229" s="27" t="s">
        <v>356</v>
      </c>
      <c r="G229" s="27" t="s">
        <v>131</v>
      </c>
    </row>
    <row r="230" spans="1:7" x14ac:dyDescent="0.25">
      <c r="A230" s="27" t="s">
        <v>800</v>
      </c>
      <c r="B230" s="27" t="s">
        <v>354</v>
      </c>
      <c r="C230" s="27" t="s">
        <v>328</v>
      </c>
      <c r="D230" s="27" t="s">
        <v>131</v>
      </c>
      <c r="E230" s="27" t="s">
        <v>131</v>
      </c>
      <c r="F230" s="27" t="s">
        <v>328</v>
      </c>
      <c r="G230" s="27" t="s">
        <v>131</v>
      </c>
    </row>
    <row r="231" spans="1:7" ht="30" x14ac:dyDescent="0.25">
      <c r="A231" s="27" t="s">
        <v>801</v>
      </c>
      <c r="B231" s="27" t="s">
        <v>354</v>
      </c>
      <c r="C231" s="27" t="s">
        <v>338</v>
      </c>
      <c r="D231" s="27" t="s">
        <v>131</v>
      </c>
      <c r="E231" s="27" t="s">
        <v>131</v>
      </c>
      <c r="F231" s="27" t="s">
        <v>338</v>
      </c>
      <c r="G231" s="27" t="s">
        <v>131</v>
      </c>
    </row>
    <row r="232" spans="1:7" ht="45" x14ac:dyDescent="0.25">
      <c r="A232" s="27" t="s">
        <v>802</v>
      </c>
      <c r="B232" s="27" t="s">
        <v>354</v>
      </c>
      <c r="C232" s="27" t="s">
        <v>357</v>
      </c>
      <c r="D232" s="27" t="s">
        <v>131</v>
      </c>
      <c r="E232" s="27" t="s">
        <v>131</v>
      </c>
      <c r="F232" s="27" t="s">
        <v>357</v>
      </c>
      <c r="G232" s="27" t="s">
        <v>131</v>
      </c>
    </row>
    <row r="233" spans="1:7" x14ac:dyDescent="0.25">
      <c r="A233" s="27" t="s">
        <v>803</v>
      </c>
      <c r="B233" s="27" t="s">
        <v>354</v>
      </c>
      <c r="C233" s="27" t="s">
        <v>322</v>
      </c>
      <c r="D233" s="27" t="s">
        <v>131</v>
      </c>
      <c r="E233" s="27" t="s">
        <v>131</v>
      </c>
      <c r="F233" s="27" t="s">
        <v>322</v>
      </c>
      <c r="G233" s="27" t="s">
        <v>131</v>
      </c>
    </row>
    <row r="234" spans="1:7" x14ac:dyDescent="0.25">
      <c r="A234" s="27" t="s">
        <v>804</v>
      </c>
      <c r="B234" s="27" t="s">
        <v>358</v>
      </c>
      <c r="C234" s="27" t="s">
        <v>359</v>
      </c>
      <c r="D234" s="27" t="s">
        <v>131</v>
      </c>
      <c r="E234" s="27" t="s">
        <v>131</v>
      </c>
      <c r="F234" s="27" t="s">
        <v>359</v>
      </c>
      <c r="G234" s="27" t="s">
        <v>131</v>
      </c>
    </row>
    <row r="235" spans="1:7" x14ac:dyDescent="0.25">
      <c r="A235" s="27" t="s">
        <v>805</v>
      </c>
      <c r="B235" s="27" t="s">
        <v>358</v>
      </c>
      <c r="C235" s="27" t="s">
        <v>147</v>
      </c>
      <c r="D235" s="27" t="s">
        <v>131</v>
      </c>
      <c r="E235" s="27" t="s">
        <v>131</v>
      </c>
      <c r="F235" s="27" t="s">
        <v>147</v>
      </c>
      <c r="G235" s="27" t="s">
        <v>131</v>
      </c>
    </row>
    <row r="236" spans="1:7" x14ac:dyDescent="0.25">
      <c r="A236" s="27" t="s">
        <v>806</v>
      </c>
      <c r="B236" s="27" t="s">
        <v>358</v>
      </c>
      <c r="C236" s="27" t="s">
        <v>355</v>
      </c>
      <c r="D236" s="27" t="s">
        <v>131</v>
      </c>
      <c r="E236" s="27" t="s">
        <v>131</v>
      </c>
      <c r="F236" s="27" t="s">
        <v>355</v>
      </c>
      <c r="G236" s="27" t="s">
        <v>131</v>
      </c>
    </row>
    <row r="237" spans="1:7" x14ac:dyDescent="0.25">
      <c r="A237" s="27" t="s">
        <v>807</v>
      </c>
      <c r="B237" s="27" t="s">
        <v>358</v>
      </c>
      <c r="C237" s="27" t="s">
        <v>360</v>
      </c>
      <c r="D237" s="27" t="s">
        <v>131</v>
      </c>
      <c r="E237" s="27" t="s">
        <v>131</v>
      </c>
      <c r="F237" s="27" t="s">
        <v>360</v>
      </c>
      <c r="G237" s="27" t="s">
        <v>131</v>
      </c>
    </row>
    <row r="238" spans="1:7" x14ac:dyDescent="0.25">
      <c r="A238" s="27" t="s">
        <v>808</v>
      </c>
      <c r="B238" s="27" t="s">
        <v>358</v>
      </c>
      <c r="C238" s="27" t="s">
        <v>149</v>
      </c>
      <c r="D238" s="27" t="s">
        <v>131</v>
      </c>
      <c r="E238" s="27" t="s">
        <v>131</v>
      </c>
      <c r="F238" s="27" t="s">
        <v>149</v>
      </c>
      <c r="G238" s="27" t="s">
        <v>131</v>
      </c>
    </row>
    <row r="239" spans="1:7" x14ac:dyDescent="0.25">
      <c r="A239" s="27" t="s">
        <v>809</v>
      </c>
      <c r="B239" s="27" t="s">
        <v>358</v>
      </c>
      <c r="C239" s="27" t="s">
        <v>361</v>
      </c>
      <c r="D239" s="27" t="s">
        <v>131</v>
      </c>
      <c r="E239" s="27" t="s">
        <v>131</v>
      </c>
      <c r="F239" s="27" t="s">
        <v>361</v>
      </c>
      <c r="G239" s="27" t="s">
        <v>131</v>
      </c>
    </row>
    <row r="240" spans="1:7" x14ac:dyDescent="0.25">
      <c r="A240" s="27" t="s">
        <v>810</v>
      </c>
      <c r="B240" s="27" t="s">
        <v>358</v>
      </c>
      <c r="C240" s="27" t="s">
        <v>362</v>
      </c>
      <c r="D240" s="27" t="s">
        <v>131</v>
      </c>
      <c r="E240" s="27" t="s">
        <v>131</v>
      </c>
      <c r="F240" s="27" t="s">
        <v>362</v>
      </c>
      <c r="G240" s="27" t="s">
        <v>131</v>
      </c>
    </row>
    <row r="241" spans="1:7" x14ac:dyDescent="0.25">
      <c r="A241" s="27" t="s">
        <v>811</v>
      </c>
      <c r="B241" s="27" t="s">
        <v>358</v>
      </c>
      <c r="C241" s="27" t="s">
        <v>363</v>
      </c>
      <c r="D241" s="27" t="s">
        <v>131</v>
      </c>
      <c r="E241" s="27" t="s">
        <v>131</v>
      </c>
      <c r="F241" s="27" t="s">
        <v>363</v>
      </c>
      <c r="G241" s="27" t="s">
        <v>131</v>
      </c>
    </row>
    <row r="242" spans="1:7" x14ac:dyDescent="0.25">
      <c r="A242" s="27" t="s">
        <v>812</v>
      </c>
      <c r="B242" s="27" t="s">
        <v>358</v>
      </c>
      <c r="C242" s="27" t="s">
        <v>364</v>
      </c>
      <c r="D242" s="27" t="s">
        <v>131</v>
      </c>
      <c r="E242" s="27" t="s">
        <v>131</v>
      </c>
      <c r="F242" s="27" t="s">
        <v>364</v>
      </c>
      <c r="G242" s="27" t="s">
        <v>131</v>
      </c>
    </row>
    <row r="243" spans="1:7" x14ac:dyDescent="0.25">
      <c r="A243" s="27" t="s">
        <v>813</v>
      </c>
      <c r="B243" s="27" t="s">
        <v>365</v>
      </c>
      <c r="C243" s="27" t="s">
        <v>366</v>
      </c>
      <c r="D243" s="27" t="s">
        <v>131</v>
      </c>
      <c r="E243" s="27" t="s">
        <v>131</v>
      </c>
      <c r="F243" s="27" t="s">
        <v>366</v>
      </c>
      <c r="G243" s="27" t="s">
        <v>131</v>
      </c>
    </row>
    <row r="244" spans="1:7" x14ac:dyDescent="0.25">
      <c r="A244" s="27" t="s">
        <v>814</v>
      </c>
      <c r="B244" s="27" t="s">
        <v>365</v>
      </c>
      <c r="C244" s="27" t="s">
        <v>362</v>
      </c>
      <c r="D244" s="27" t="s">
        <v>131</v>
      </c>
      <c r="E244" s="27" t="s">
        <v>131</v>
      </c>
      <c r="F244" s="27" t="s">
        <v>362</v>
      </c>
      <c r="G244" s="27" t="s">
        <v>131</v>
      </c>
    </row>
    <row r="245" spans="1:7" x14ac:dyDescent="0.25">
      <c r="A245" s="27" t="s">
        <v>815</v>
      </c>
      <c r="B245" s="27" t="s">
        <v>365</v>
      </c>
      <c r="C245" s="27" t="s">
        <v>367</v>
      </c>
      <c r="D245" s="27" t="s">
        <v>131</v>
      </c>
      <c r="E245" s="27" t="s">
        <v>131</v>
      </c>
      <c r="F245" s="27" t="s">
        <v>367</v>
      </c>
      <c r="G245" s="27" t="s">
        <v>131</v>
      </c>
    </row>
    <row r="246" spans="1:7" x14ac:dyDescent="0.25">
      <c r="A246" s="27" t="s">
        <v>816</v>
      </c>
      <c r="B246" s="27" t="s">
        <v>365</v>
      </c>
      <c r="C246" s="27" t="s">
        <v>191</v>
      </c>
      <c r="D246" s="27" t="s">
        <v>131</v>
      </c>
      <c r="E246" s="27" t="s">
        <v>131</v>
      </c>
      <c r="F246" s="27" t="s">
        <v>191</v>
      </c>
      <c r="G246" s="27" t="s">
        <v>131</v>
      </c>
    </row>
    <row r="247" spans="1:7" x14ac:dyDescent="0.25">
      <c r="A247" s="27" t="s">
        <v>817</v>
      </c>
      <c r="B247" s="27" t="s">
        <v>365</v>
      </c>
      <c r="C247" s="27" t="s">
        <v>368</v>
      </c>
      <c r="D247" s="27" t="s">
        <v>131</v>
      </c>
      <c r="E247" s="27" t="s">
        <v>131</v>
      </c>
      <c r="F247" s="27" t="s">
        <v>368</v>
      </c>
      <c r="G247" s="27" t="s">
        <v>131</v>
      </c>
    </row>
    <row r="248" spans="1:7" x14ac:dyDescent="0.25">
      <c r="A248" s="27" t="s">
        <v>818</v>
      </c>
      <c r="B248" s="27" t="s">
        <v>369</v>
      </c>
      <c r="C248" s="27" t="s">
        <v>370</v>
      </c>
      <c r="D248" s="27" t="s">
        <v>131</v>
      </c>
      <c r="E248" s="27" t="s">
        <v>131</v>
      </c>
      <c r="F248" s="27" t="s">
        <v>370</v>
      </c>
      <c r="G248" s="27" t="s">
        <v>131</v>
      </c>
    </row>
    <row r="249" spans="1:7" x14ac:dyDescent="0.25">
      <c r="A249" s="27" t="s">
        <v>819</v>
      </c>
      <c r="B249" s="27" t="s">
        <v>369</v>
      </c>
      <c r="C249" s="27" t="s">
        <v>359</v>
      </c>
      <c r="D249" s="27" t="s">
        <v>131</v>
      </c>
      <c r="E249" s="27" t="s">
        <v>131</v>
      </c>
      <c r="F249" s="27" t="s">
        <v>359</v>
      </c>
      <c r="G249" s="27" t="s">
        <v>131</v>
      </c>
    </row>
    <row r="250" spans="1:7" x14ac:dyDescent="0.25">
      <c r="A250" s="27" t="s">
        <v>820</v>
      </c>
      <c r="B250" s="27" t="s">
        <v>369</v>
      </c>
      <c r="C250" s="27" t="s">
        <v>371</v>
      </c>
      <c r="D250" s="27" t="s">
        <v>131</v>
      </c>
      <c r="E250" s="27" t="s">
        <v>131</v>
      </c>
      <c r="F250" s="27" t="s">
        <v>371</v>
      </c>
      <c r="G250" s="27" t="s">
        <v>131</v>
      </c>
    </row>
    <row r="251" spans="1:7" x14ac:dyDescent="0.25">
      <c r="A251" s="27" t="s">
        <v>821</v>
      </c>
      <c r="B251" s="27" t="s">
        <v>369</v>
      </c>
      <c r="C251" s="27" t="s">
        <v>372</v>
      </c>
      <c r="D251" s="27" t="s">
        <v>131</v>
      </c>
      <c r="E251" s="27" t="s">
        <v>131</v>
      </c>
      <c r="F251" s="27" t="s">
        <v>372</v>
      </c>
      <c r="G251" s="27" t="s">
        <v>131</v>
      </c>
    </row>
    <row r="252" spans="1:7" x14ac:dyDescent="0.25">
      <c r="A252" s="27" t="s">
        <v>822</v>
      </c>
      <c r="B252" s="27" t="s">
        <v>369</v>
      </c>
      <c r="C252" s="27" t="s">
        <v>373</v>
      </c>
      <c r="D252" s="27" t="s">
        <v>131</v>
      </c>
      <c r="E252" s="27" t="s">
        <v>131</v>
      </c>
      <c r="F252" s="27" t="s">
        <v>373</v>
      </c>
      <c r="G252" s="27" t="s">
        <v>131</v>
      </c>
    </row>
    <row r="253" spans="1:7" x14ac:dyDescent="0.25">
      <c r="A253" s="27" t="s">
        <v>823</v>
      </c>
      <c r="B253" s="27" t="s">
        <v>369</v>
      </c>
      <c r="C253" s="27" t="s">
        <v>374</v>
      </c>
      <c r="D253" s="27" t="s">
        <v>131</v>
      </c>
      <c r="E253" s="27" t="s">
        <v>131</v>
      </c>
      <c r="F253" s="27" t="s">
        <v>374</v>
      </c>
      <c r="G253" s="27" t="s">
        <v>131</v>
      </c>
    </row>
    <row r="254" spans="1:7" x14ac:dyDescent="0.25">
      <c r="A254" s="27" t="s">
        <v>824</v>
      </c>
      <c r="B254" s="27" t="s">
        <v>369</v>
      </c>
      <c r="C254" s="27" t="s">
        <v>375</v>
      </c>
      <c r="D254" s="27" t="s">
        <v>131</v>
      </c>
      <c r="E254" s="27" t="s">
        <v>131</v>
      </c>
      <c r="F254" s="27" t="s">
        <v>375</v>
      </c>
      <c r="G254" s="27" t="s">
        <v>131</v>
      </c>
    </row>
    <row r="255" spans="1:7" x14ac:dyDescent="0.25">
      <c r="A255" s="27" t="s">
        <v>825</v>
      </c>
      <c r="B255" s="27" t="s">
        <v>369</v>
      </c>
      <c r="C255" s="27" t="s">
        <v>376</v>
      </c>
      <c r="D255" s="27" t="s">
        <v>131</v>
      </c>
      <c r="E255" s="27" t="s">
        <v>131</v>
      </c>
      <c r="F255" s="27" t="s">
        <v>376</v>
      </c>
      <c r="G255" s="27" t="s">
        <v>131</v>
      </c>
    </row>
    <row r="256" spans="1:7" x14ac:dyDescent="0.25">
      <c r="A256" s="27" t="s">
        <v>826</v>
      </c>
      <c r="B256" s="27" t="s">
        <v>369</v>
      </c>
      <c r="C256" s="27" t="s">
        <v>377</v>
      </c>
      <c r="D256" s="27" t="s">
        <v>131</v>
      </c>
      <c r="E256" s="27" t="s">
        <v>131</v>
      </c>
      <c r="F256" s="27" t="s">
        <v>377</v>
      </c>
      <c r="G256" s="27" t="s">
        <v>131</v>
      </c>
    </row>
    <row r="257" spans="1:7" x14ac:dyDescent="0.25">
      <c r="A257" s="27" t="s">
        <v>827</v>
      </c>
      <c r="B257" s="27" t="s">
        <v>369</v>
      </c>
      <c r="C257" s="27" t="s">
        <v>378</v>
      </c>
      <c r="D257" s="27" t="s">
        <v>131</v>
      </c>
      <c r="E257" s="27" t="s">
        <v>131</v>
      </c>
      <c r="F257" s="27" t="s">
        <v>378</v>
      </c>
      <c r="G257" s="27" t="s">
        <v>131</v>
      </c>
    </row>
    <row r="258" spans="1:7" ht="30" x14ac:dyDescent="0.25">
      <c r="A258" s="27" t="s">
        <v>828</v>
      </c>
      <c r="B258" s="27" t="s">
        <v>369</v>
      </c>
      <c r="C258" s="27" t="s">
        <v>379</v>
      </c>
      <c r="D258" s="27" t="s">
        <v>131</v>
      </c>
      <c r="E258" s="27" t="s">
        <v>131</v>
      </c>
      <c r="F258" s="27" t="s">
        <v>379</v>
      </c>
      <c r="G258" s="27" t="s">
        <v>131</v>
      </c>
    </row>
    <row r="259" spans="1:7" x14ac:dyDescent="0.25">
      <c r="A259" s="27" t="s">
        <v>829</v>
      </c>
      <c r="B259" s="27" t="s">
        <v>369</v>
      </c>
      <c r="C259" s="27" t="s">
        <v>380</v>
      </c>
      <c r="D259" s="27" t="s">
        <v>131</v>
      </c>
      <c r="E259" s="27" t="s">
        <v>131</v>
      </c>
      <c r="F259" s="27" t="s">
        <v>380</v>
      </c>
      <c r="G259" s="27" t="s">
        <v>131</v>
      </c>
    </row>
    <row r="260" spans="1:7" ht="30" x14ac:dyDescent="0.25">
      <c r="A260" s="27" t="s">
        <v>830</v>
      </c>
      <c r="B260" s="27" t="s">
        <v>369</v>
      </c>
      <c r="C260" s="27" t="s">
        <v>381</v>
      </c>
      <c r="D260" s="27" t="s">
        <v>131</v>
      </c>
      <c r="E260" s="27" t="s">
        <v>131</v>
      </c>
      <c r="F260" s="27" t="s">
        <v>381</v>
      </c>
      <c r="G260" s="27" t="s">
        <v>131</v>
      </c>
    </row>
    <row r="261" spans="1:7" x14ac:dyDescent="0.25">
      <c r="A261" s="27" t="s">
        <v>831</v>
      </c>
      <c r="B261" s="27" t="s">
        <v>369</v>
      </c>
      <c r="C261" s="27" t="s">
        <v>382</v>
      </c>
      <c r="D261" s="27" t="s">
        <v>131</v>
      </c>
      <c r="E261" s="27" t="s">
        <v>131</v>
      </c>
      <c r="F261" s="27" t="s">
        <v>382</v>
      </c>
      <c r="G261" s="27" t="s">
        <v>131</v>
      </c>
    </row>
    <row r="262" spans="1:7" x14ac:dyDescent="0.25">
      <c r="A262" s="27" t="s">
        <v>832</v>
      </c>
      <c r="B262" s="27" t="s">
        <v>369</v>
      </c>
      <c r="C262" s="27" t="s">
        <v>218</v>
      </c>
      <c r="D262" s="27" t="s">
        <v>131</v>
      </c>
      <c r="E262" s="27" t="s">
        <v>131</v>
      </c>
      <c r="F262" s="27" t="s">
        <v>218</v>
      </c>
      <c r="G262" s="27" t="s">
        <v>131</v>
      </c>
    </row>
    <row r="263" spans="1:7" x14ac:dyDescent="0.25">
      <c r="A263" s="27" t="s">
        <v>833</v>
      </c>
      <c r="B263" s="27" t="s">
        <v>369</v>
      </c>
      <c r="C263" s="27" t="s">
        <v>383</v>
      </c>
      <c r="D263" s="27" t="s">
        <v>131</v>
      </c>
      <c r="E263" s="27" t="s">
        <v>131</v>
      </c>
      <c r="F263" s="27" t="s">
        <v>383</v>
      </c>
      <c r="G263" s="27" t="s">
        <v>131</v>
      </c>
    </row>
    <row r="264" spans="1:7" x14ac:dyDescent="0.25">
      <c r="A264" s="27" t="s">
        <v>834</v>
      </c>
      <c r="B264" s="27" t="s">
        <v>369</v>
      </c>
      <c r="C264" s="27" t="s">
        <v>384</v>
      </c>
      <c r="D264" s="27" t="s">
        <v>131</v>
      </c>
      <c r="E264" s="27" t="s">
        <v>131</v>
      </c>
      <c r="F264" s="27" t="s">
        <v>384</v>
      </c>
      <c r="G264" s="27" t="s">
        <v>131</v>
      </c>
    </row>
    <row r="265" spans="1:7" x14ac:dyDescent="0.25">
      <c r="A265" s="27" t="s">
        <v>835</v>
      </c>
      <c r="B265" s="27" t="s">
        <v>369</v>
      </c>
      <c r="C265" s="27" t="s">
        <v>385</v>
      </c>
      <c r="D265" s="27" t="s">
        <v>131</v>
      </c>
      <c r="E265" s="27" t="s">
        <v>131</v>
      </c>
      <c r="F265" s="27" t="s">
        <v>385</v>
      </c>
      <c r="G265" s="27" t="s">
        <v>131</v>
      </c>
    </row>
    <row r="266" spans="1:7" x14ac:dyDescent="0.25">
      <c r="A266" s="27" t="s">
        <v>836</v>
      </c>
      <c r="B266" s="27" t="s">
        <v>369</v>
      </c>
      <c r="C266" s="27" t="s">
        <v>197</v>
      </c>
      <c r="D266" s="27" t="s">
        <v>131</v>
      </c>
      <c r="E266" s="27" t="s">
        <v>131</v>
      </c>
      <c r="F266" s="27" t="s">
        <v>197</v>
      </c>
      <c r="G266" s="27" t="s">
        <v>131</v>
      </c>
    </row>
    <row r="267" spans="1:7" x14ac:dyDescent="0.25">
      <c r="A267" s="27" t="s">
        <v>837</v>
      </c>
      <c r="B267" s="27" t="s">
        <v>369</v>
      </c>
      <c r="C267" s="27" t="s">
        <v>319</v>
      </c>
      <c r="D267" s="27" t="s">
        <v>131</v>
      </c>
      <c r="E267" s="27" t="s">
        <v>131</v>
      </c>
      <c r="F267" s="27" t="s">
        <v>319</v>
      </c>
      <c r="G267" s="27" t="s">
        <v>131</v>
      </c>
    </row>
    <row r="268" spans="1:7" x14ac:dyDescent="0.25">
      <c r="A268" s="27" t="s">
        <v>838</v>
      </c>
      <c r="B268" s="27" t="s">
        <v>369</v>
      </c>
      <c r="C268" s="27" t="s">
        <v>386</v>
      </c>
      <c r="D268" s="27" t="s">
        <v>131</v>
      </c>
      <c r="E268" s="27" t="s">
        <v>131</v>
      </c>
      <c r="F268" s="27" t="s">
        <v>386</v>
      </c>
      <c r="G268" s="27" t="s">
        <v>131</v>
      </c>
    </row>
    <row r="269" spans="1:7" x14ac:dyDescent="0.25">
      <c r="A269" s="27" t="s">
        <v>839</v>
      </c>
      <c r="B269" s="27" t="s">
        <v>369</v>
      </c>
      <c r="C269" s="27" t="s">
        <v>285</v>
      </c>
      <c r="D269" s="27" t="s">
        <v>131</v>
      </c>
      <c r="E269" s="27" t="s">
        <v>131</v>
      </c>
      <c r="F269" s="27" t="s">
        <v>285</v>
      </c>
      <c r="G269" s="27" t="s">
        <v>131</v>
      </c>
    </row>
    <row r="270" spans="1:7" x14ac:dyDescent="0.25">
      <c r="A270" s="27" t="s">
        <v>840</v>
      </c>
      <c r="B270" s="27" t="s">
        <v>369</v>
      </c>
      <c r="C270" s="27" t="s">
        <v>183</v>
      </c>
      <c r="D270" s="27" t="s">
        <v>131</v>
      </c>
      <c r="E270" s="27" t="s">
        <v>131</v>
      </c>
      <c r="F270" s="27" t="s">
        <v>183</v>
      </c>
      <c r="G270" s="27" t="s">
        <v>131</v>
      </c>
    </row>
    <row r="271" spans="1:7" x14ac:dyDescent="0.25">
      <c r="A271" s="27" t="s">
        <v>841</v>
      </c>
      <c r="B271" s="27" t="s">
        <v>369</v>
      </c>
      <c r="C271" s="27" t="s">
        <v>387</v>
      </c>
      <c r="D271" s="27" t="s">
        <v>131</v>
      </c>
      <c r="E271" s="27" t="s">
        <v>131</v>
      </c>
      <c r="F271" s="27" t="s">
        <v>387</v>
      </c>
      <c r="G271" s="27" t="s">
        <v>131</v>
      </c>
    </row>
    <row r="272" spans="1:7" ht="30" x14ac:dyDescent="0.25">
      <c r="A272" s="27" t="s">
        <v>842</v>
      </c>
      <c r="B272" s="27" t="s">
        <v>369</v>
      </c>
      <c r="C272" s="27" t="s">
        <v>388</v>
      </c>
      <c r="D272" s="27" t="s">
        <v>131</v>
      </c>
      <c r="E272" s="27" t="s">
        <v>131</v>
      </c>
      <c r="F272" s="27" t="s">
        <v>388</v>
      </c>
      <c r="G272" s="27" t="s">
        <v>131</v>
      </c>
    </row>
    <row r="273" spans="1:7" ht="45" x14ac:dyDescent="0.25">
      <c r="A273" s="27" t="s">
        <v>843</v>
      </c>
      <c r="B273" s="27" t="s">
        <v>369</v>
      </c>
      <c r="C273" s="27" t="s">
        <v>389</v>
      </c>
      <c r="D273" s="27" t="s">
        <v>131</v>
      </c>
      <c r="E273" s="27" t="s">
        <v>131</v>
      </c>
      <c r="F273" s="27" t="s">
        <v>389</v>
      </c>
      <c r="G273" s="27" t="s">
        <v>131</v>
      </c>
    </row>
    <row r="274" spans="1:7" ht="45" x14ac:dyDescent="0.25">
      <c r="A274" s="27" t="s">
        <v>844</v>
      </c>
      <c r="B274" s="27" t="s">
        <v>369</v>
      </c>
      <c r="C274" s="27" t="s">
        <v>390</v>
      </c>
      <c r="D274" s="27" t="s">
        <v>131</v>
      </c>
      <c r="E274" s="27" t="s">
        <v>131</v>
      </c>
      <c r="F274" s="27" t="s">
        <v>390</v>
      </c>
      <c r="G274" s="27" t="s">
        <v>131</v>
      </c>
    </row>
    <row r="275" spans="1:7" x14ac:dyDescent="0.25">
      <c r="A275" s="27" t="s">
        <v>845</v>
      </c>
      <c r="B275" s="27" t="s">
        <v>369</v>
      </c>
      <c r="C275" s="27" t="s">
        <v>391</v>
      </c>
      <c r="D275" s="27" t="s">
        <v>131</v>
      </c>
      <c r="E275" s="27" t="s">
        <v>131</v>
      </c>
      <c r="F275" s="27" t="s">
        <v>391</v>
      </c>
      <c r="G275" s="27" t="s">
        <v>131</v>
      </c>
    </row>
    <row r="276" spans="1:7" x14ac:dyDescent="0.25">
      <c r="A276" s="27" t="s">
        <v>846</v>
      </c>
      <c r="B276" s="27" t="s">
        <v>369</v>
      </c>
      <c r="C276" s="27" t="s">
        <v>392</v>
      </c>
      <c r="D276" s="27" t="s">
        <v>131</v>
      </c>
      <c r="E276" s="27" t="s">
        <v>131</v>
      </c>
      <c r="F276" s="27" t="s">
        <v>392</v>
      </c>
      <c r="G276" s="27" t="s">
        <v>131</v>
      </c>
    </row>
    <row r="277" spans="1:7" x14ac:dyDescent="0.25">
      <c r="A277" s="27" t="s">
        <v>847</v>
      </c>
      <c r="B277" s="27" t="s">
        <v>369</v>
      </c>
      <c r="C277" s="27" t="s">
        <v>361</v>
      </c>
      <c r="D277" s="27" t="s">
        <v>131</v>
      </c>
      <c r="E277" s="27" t="s">
        <v>131</v>
      </c>
      <c r="F277" s="27" t="s">
        <v>361</v>
      </c>
      <c r="G277" s="27" t="s">
        <v>131</v>
      </c>
    </row>
    <row r="278" spans="1:7" x14ac:dyDescent="0.25">
      <c r="A278" s="27" t="s">
        <v>848</v>
      </c>
      <c r="B278" s="27" t="s">
        <v>369</v>
      </c>
      <c r="C278" s="27" t="s">
        <v>393</v>
      </c>
      <c r="D278" s="27" t="s">
        <v>131</v>
      </c>
      <c r="E278" s="27" t="s">
        <v>131</v>
      </c>
      <c r="F278" s="27" t="s">
        <v>393</v>
      </c>
      <c r="G278" s="27" t="s">
        <v>131</v>
      </c>
    </row>
    <row r="279" spans="1:7" x14ac:dyDescent="0.25">
      <c r="A279" s="27" t="s">
        <v>849</v>
      </c>
      <c r="B279" s="27" t="s">
        <v>369</v>
      </c>
      <c r="C279" s="27" t="s">
        <v>394</v>
      </c>
      <c r="D279" s="27" t="s">
        <v>131</v>
      </c>
      <c r="E279" s="27" t="s">
        <v>131</v>
      </c>
      <c r="F279" s="27" t="s">
        <v>394</v>
      </c>
      <c r="G279" s="27" t="s">
        <v>131</v>
      </c>
    </row>
    <row r="280" spans="1:7" x14ac:dyDescent="0.25">
      <c r="A280" s="27" t="s">
        <v>850</v>
      </c>
      <c r="B280" s="27" t="s">
        <v>369</v>
      </c>
      <c r="C280" s="27" t="s">
        <v>395</v>
      </c>
      <c r="D280" s="27" t="s">
        <v>131</v>
      </c>
      <c r="E280" s="27" t="s">
        <v>131</v>
      </c>
      <c r="F280" s="27" t="s">
        <v>395</v>
      </c>
      <c r="G280" s="27" t="s">
        <v>131</v>
      </c>
    </row>
    <row r="281" spans="1:7" x14ac:dyDescent="0.25">
      <c r="A281" s="27" t="s">
        <v>851</v>
      </c>
      <c r="B281" s="27" t="s">
        <v>369</v>
      </c>
      <c r="C281" s="27" t="s">
        <v>396</v>
      </c>
      <c r="D281" s="27" t="s">
        <v>131</v>
      </c>
      <c r="E281" s="27" t="s">
        <v>131</v>
      </c>
      <c r="F281" s="27" t="s">
        <v>396</v>
      </c>
      <c r="G281" s="27" t="s">
        <v>131</v>
      </c>
    </row>
    <row r="282" spans="1:7" x14ac:dyDescent="0.25">
      <c r="A282" s="27" t="s">
        <v>852</v>
      </c>
      <c r="B282" s="27" t="s">
        <v>369</v>
      </c>
      <c r="C282" s="27" t="s">
        <v>397</v>
      </c>
      <c r="D282" s="27" t="s">
        <v>131</v>
      </c>
      <c r="E282" s="27" t="s">
        <v>131</v>
      </c>
      <c r="F282" s="27" t="s">
        <v>397</v>
      </c>
      <c r="G282" s="27" t="s">
        <v>131</v>
      </c>
    </row>
    <row r="283" spans="1:7" x14ac:dyDescent="0.25">
      <c r="A283" s="27" t="s">
        <v>853</v>
      </c>
      <c r="B283" s="27" t="s">
        <v>369</v>
      </c>
      <c r="C283" s="27" t="s">
        <v>398</v>
      </c>
      <c r="D283" s="27" t="s">
        <v>131</v>
      </c>
      <c r="E283" s="27" t="s">
        <v>131</v>
      </c>
      <c r="F283" s="27" t="s">
        <v>359</v>
      </c>
      <c r="G283" s="27" t="s">
        <v>131</v>
      </c>
    </row>
    <row r="284" spans="1:7" x14ac:dyDescent="0.25">
      <c r="A284" s="27" t="s">
        <v>854</v>
      </c>
      <c r="B284" s="27" t="s">
        <v>369</v>
      </c>
      <c r="C284" s="27" t="s">
        <v>399</v>
      </c>
      <c r="D284" s="27" t="s">
        <v>131</v>
      </c>
      <c r="E284" s="27" t="s">
        <v>131</v>
      </c>
      <c r="F284" s="27" t="s">
        <v>398</v>
      </c>
      <c r="G284" s="27" t="s">
        <v>131</v>
      </c>
    </row>
    <row r="285" spans="1:7" x14ac:dyDescent="0.25">
      <c r="A285" s="27" t="s">
        <v>855</v>
      </c>
      <c r="B285" s="27" t="s">
        <v>369</v>
      </c>
      <c r="C285" s="27" t="s">
        <v>400</v>
      </c>
      <c r="D285" s="27" t="s">
        <v>131</v>
      </c>
      <c r="E285" s="27" t="s">
        <v>131</v>
      </c>
      <c r="F285" s="27" t="s">
        <v>399</v>
      </c>
      <c r="G285" s="27" t="s">
        <v>131</v>
      </c>
    </row>
    <row r="286" spans="1:7" x14ac:dyDescent="0.25">
      <c r="A286" s="27" t="s">
        <v>856</v>
      </c>
      <c r="B286" s="27" t="s">
        <v>401</v>
      </c>
      <c r="C286" s="27" t="s">
        <v>218</v>
      </c>
      <c r="D286" s="27" t="s">
        <v>131</v>
      </c>
      <c r="E286" s="27" t="s">
        <v>131</v>
      </c>
      <c r="F286" s="27" t="s">
        <v>218</v>
      </c>
      <c r="G286" s="27" t="s">
        <v>131</v>
      </c>
    </row>
    <row r="287" spans="1:7" x14ac:dyDescent="0.25">
      <c r="A287" s="27" t="s">
        <v>857</v>
      </c>
      <c r="B287" s="27" t="s">
        <v>401</v>
      </c>
      <c r="C287" s="27" t="s">
        <v>331</v>
      </c>
      <c r="D287" s="27" t="s">
        <v>131</v>
      </c>
      <c r="E287" s="27" t="s">
        <v>131</v>
      </c>
      <c r="F287" s="27" t="s">
        <v>331</v>
      </c>
      <c r="G287" s="27" t="s">
        <v>131</v>
      </c>
    </row>
    <row r="288" spans="1:7" x14ac:dyDescent="0.25">
      <c r="A288" s="27" t="s">
        <v>858</v>
      </c>
      <c r="B288" s="27" t="s">
        <v>401</v>
      </c>
      <c r="C288" s="27" t="s">
        <v>402</v>
      </c>
      <c r="D288" s="27" t="s">
        <v>131</v>
      </c>
      <c r="E288" s="27" t="s">
        <v>131</v>
      </c>
      <c r="F288" s="27" t="s">
        <v>402</v>
      </c>
      <c r="G288" s="27" t="s">
        <v>131</v>
      </c>
    </row>
    <row r="289" spans="1:7" x14ac:dyDescent="0.25">
      <c r="A289" s="27" t="s">
        <v>859</v>
      </c>
      <c r="B289" s="27" t="s">
        <v>401</v>
      </c>
      <c r="C289" s="27" t="s">
        <v>334</v>
      </c>
      <c r="D289" s="27" t="s">
        <v>131</v>
      </c>
      <c r="E289" s="27" t="s">
        <v>131</v>
      </c>
      <c r="F289" s="27" t="s">
        <v>334</v>
      </c>
      <c r="G289" s="27" t="s">
        <v>131</v>
      </c>
    </row>
    <row r="290" spans="1:7" ht="45" x14ac:dyDescent="0.25">
      <c r="A290" s="27" t="s">
        <v>860</v>
      </c>
      <c r="B290" s="27" t="s">
        <v>401</v>
      </c>
      <c r="C290" s="27" t="s">
        <v>343</v>
      </c>
      <c r="D290" s="27" t="s">
        <v>131</v>
      </c>
      <c r="E290" s="27" t="s">
        <v>131</v>
      </c>
      <c r="F290" s="27" t="s">
        <v>343</v>
      </c>
      <c r="G290" s="27" t="s">
        <v>131</v>
      </c>
    </row>
    <row r="291" spans="1:7" ht="45" x14ac:dyDescent="0.25">
      <c r="A291" s="27" t="s">
        <v>861</v>
      </c>
      <c r="B291" s="27" t="s">
        <v>401</v>
      </c>
      <c r="C291" s="27" t="s">
        <v>389</v>
      </c>
      <c r="D291" s="27" t="s">
        <v>131</v>
      </c>
      <c r="E291" s="27" t="s">
        <v>131</v>
      </c>
      <c r="F291" s="27" t="s">
        <v>389</v>
      </c>
      <c r="G291" s="27" t="s">
        <v>131</v>
      </c>
    </row>
    <row r="292" spans="1:7" ht="30" x14ac:dyDescent="0.25">
      <c r="A292" s="27" t="s">
        <v>862</v>
      </c>
      <c r="B292" s="27" t="s">
        <v>401</v>
      </c>
      <c r="C292" s="27" t="s">
        <v>338</v>
      </c>
      <c r="D292" s="27" t="s">
        <v>131</v>
      </c>
      <c r="E292" s="27" t="s">
        <v>131</v>
      </c>
      <c r="F292" s="27" t="s">
        <v>338</v>
      </c>
      <c r="G292" s="27" t="s">
        <v>131</v>
      </c>
    </row>
    <row r="293" spans="1:7" ht="45" x14ac:dyDescent="0.25">
      <c r="A293" s="27" t="s">
        <v>863</v>
      </c>
      <c r="B293" s="27" t="s">
        <v>401</v>
      </c>
      <c r="C293" s="27" t="s">
        <v>403</v>
      </c>
      <c r="D293" s="27" t="s">
        <v>131</v>
      </c>
      <c r="E293" s="27" t="s">
        <v>131</v>
      </c>
      <c r="F293" s="27" t="s">
        <v>403</v>
      </c>
      <c r="G293" s="27" t="s">
        <v>131</v>
      </c>
    </row>
    <row r="294" spans="1:7" x14ac:dyDescent="0.25">
      <c r="A294" s="27" t="s">
        <v>864</v>
      </c>
      <c r="B294" s="27" t="s">
        <v>401</v>
      </c>
      <c r="C294" s="27" t="s">
        <v>404</v>
      </c>
      <c r="D294" s="27" t="s">
        <v>131</v>
      </c>
      <c r="E294" s="27" t="s">
        <v>131</v>
      </c>
      <c r="F294" s="27" t="s">
        <v>404</v>
      </c>
      <c r="G294" s="27" t="s">
        <v>131</v>
      </c>
    </row>
    <row r="295" spans="1:7" x14ac:dyDescent="0.25">
      <c r="A295" s="27" t="s">
        <v>865</v>
      </c>
      <c r="B295" s="27" t="s">
        <v>401</v>
      </c>
      <c r="C295" s="27" t="s">
        <v>322</v>
      </c>
      <c r="D295" s="27" t="s">
        <v>131</v>
      </c>
      <c r="E295" s="27" t="s">
        <v>131</v>
      </c>
      <c r="F295" s="27" t="s">
        <v>322</v>
      </c>
      <c r="G295" s="27" t="s">
        <v>131</v>
      </c>
    </row>
    <row r="296" spans="1:7" x14ac:dyDescent="0.25">
      <c r="A296" s="27" t="s">
        <v>866</v>
      </c>
      <c r="B296" s="27" t="s">
        <v>405</v>
      </c>
      <c r="C296" s="27" t="s">
        <v>406</v>
      </c>
      <c r="D296" s="27" t="s">
        <v>131</v>
      </c>
      <c r="E296" s="27" t="s">
        <v>131</v>
      </c>
      <c r="F296" s="27" t="s">
        <v>406</v>
      </c>
      <c r="G296" s="27" t="s">
        <v>131</v>
      </c>
    </row>
    <row r="297" spans="1:7" x14ac:dyDescent="0.25">
      <c r="A297" s="27" t="s">
        <v>867</v>
      </c>
      <c r="B297" s="27" t="s">
        <v>405</v>
      </c>
      <c r="C297" s="27" t="s">
        <v>375</v>
      </c>
      <c r="D297" s="27" t="s">
        <v>131</v>
      </c>
      <c r="E297" s="27" t="s">
        <v>131</v>
      </c>
      <c r="F297" s="27" t="s">
        <v>375</v>
      </c>
      <c r="G297" s="27" t="s">
        <v>131</v>
      </c>
    </row>
    <row r="298" spans="1:7" ht="30" x14ac:dyDescent="0.25">
      <c r="A298" s="27" t="s">
        <v>868</v>
      </c>
      <c r="B298" s="27" t="s">
        <v>405</v>
      </c>
      <c r="C298" s="27" t="s">
        <v>407</v>
      </c>
      <c r="D298" s="27" t="s">
        <v>131</v>
      </c>
      <c r="E298" s="27" t="s">
        <v>131</v>
      </c>
      <c r="F298" s="27" t="s">
        <v>407</v>
      </c>
      <c r="G298" s="27" t="s">
        <v>131</v>
      </c>
    </row>
    <row r="299" spans="1:7" x14ac:dyDescent="0.25">
      <c r="A299" s="27" t="s">
        <v>869</v>
      </c>
      <c r="B299" s="27" t="s">
        <v>405</v>
      </c>
      <c r="C299" s="27" t="s">
        <v>376</v>
      </c>
      <c r="D299" s="27" t="s">
        <v>131</v>
      </c>
      <c r="E299" s="27" t="s">
        <v>131</v>
      </c>
      <c r="F299" s="27" t="s">
        <v>376</v>
      </c>
      <c r="G299" s="27" t="s">
        <v>131</v>
      </c>
    </row>
    <row r="300" spans="1:7" x14ac:dyDescent="0.25">
      <c r="A300" s="27" t="s">
        <v>870</v>
      </c>
      <c r="B300" s="27" t="s">
        <v>405</v>
      </c>
      <c r="C300" s="27" t="s">
        <v>377</v>
      </c>
      <c r="D300" s="27" t="s">
        <v>131</v>
      </c>
      <c r="E300" s="27" t="s">
        <v>131</v>
      </c>
      <c r="F300" s="27" t="s">
        <v>377</v>
      </c>
      <c r="G300" s="27" t="s">
        <v>131</v>
      </c>
    </row>
    <row r="301" spans="1:7" x14ac:dyDescent="0.25">
      <c r="A301" s="27" t="s">
        <v>871</v>
      </c>
      <c r="B301" s="27" t="s">
        <v>405</v>
      </c>
      <c r="C301" s="27" t="s">
        <v>408</v>
      </c>
      <c r="D301" s="27" t="s">
        <v>131</v>
      </c>
      <c r="E301" s="27" t="s">
        <v>131</v>
      </c>
      <c r="F301" s="27" t="s">
        <v>408</v>
      </c>
      <c r="G301" s="27" t="s">
        <v>131</v>
      </c>
    </row>
    <row r="302" spans="1:7" ht="45" x14ac:dyDescent="0.25">
      <c r="A302" s="27" t="s">
        <v>872</v>
      </c>
      <c r="B302" s="27" t="s">
        <v>405</v>
      </c>
      <c r="C302" s="27" t="s">
        <v>409</v>
      </c>
      <c r="D302" s="27" t="s">
        <v>131</v>
      </c>
      <c r="E302" s="27" t="s">
        <v>131</v>
      </c>
      <c r="F302" s="27" t="s">
        <v>409</v>
      </c>
      <c r="G302" s="27" t="s">
        <v>131</v>
      </c>
    </row>
    <row r="303" spans="1:7" ht="45" x14ac:dyDescent="0.25">
      <c r="A303" s="27" t="s">
        <v>873</v>
      </c>
      <c r="B303" s="27" t="s">
        <v>405</v>
      </c>
      <c r="C303" s="27" t="s">
        <v>410</v>
      </c>
      <c r="D303" s="27" t="s">
        <v>131</v>
      </c>
      <c r="E303" s="27" t="s">
        <v>131</v>
      </c>
      <c r="F303" s="27" t="s">
        <v>410</v>
      </c>
      <c r="G303" s="27" t="s">
        <v>131</v>
      </c>
    </row>
    <row r="304" spans="1:7" x14ac:dyDescent="0.25">
      <c r="A304" s="27" t="s">
        <v>874</v>
      </c>
      <c r="B304" s="27" t="s">
        <v>405</v>
      </c>
      <c r="C304" s="27" t="s">
        <v>322</v>
      </c>
      <c r="D304" s="27" t="s">
        <v>131</v>
      </c>
      <c r="E304" s="27" t="s">
        <v>131</v>
      </c>
      <c r="F304" s="27" t="s">
        <v>322</v>
      </c>
      <c r="G304" s="27" t="s">
        <v>131</v>
      </c>
    </row>
    <row r="305" spans="1:7" ht="30" x14ac:dyDescent="0.25">
      <c r="A305" s="27" t="s">
        <v>875</v>
      </c>
      <c r="B305" s="27" t="s">
        <v>411</v>
      </c>
      <c r="C305" s="27" t="s">
        <v>412</v>
      </c>
      <c r="D305" s="27" t="s">
        <v>131</v>
      </c>
      <c r="E305" s="27" t="s">
        <v>131</v>
      </c>
      <c r="F305" s="27" t="s">
        <v>412</v>
      </c>
      <c r="G305" s="27" t="s">
        <v>131</v>
      </c>
    </row>
    <row r="306" spans="1:7" ht="30" x14ac:dyDescent="0.25">
      <c r="A306" s="27" t="s">
        <v>876</v>
      </c>
      <c r="B306" s="27" t="s">
        <v>411</v>
      </c>
      <c r="C306" s="27" t="s">
        <v>413</v>
      </c>
      <c r="D306" s="27" t="s">
        <v>131</v>
      </c>
      <c r="E306" s="27" t="s">
        <v>131</v>
      </c>
      <c r="F306" s="27" t="s">
        <v>413</v>
      </c>
      <c r="G306" s="27" t="s">
        <v>131</v>
      </c>
    </row>
    <row r="307" spans="1:7" ht="30" x14ac:dyDescent="0.25">
      <c r="A307" s="27" t="s">
        <v>877</v>
      </c>
      <c r="B307" s="27" t="s">
        <v>411</v>
      </c>
      <c r="C307" s="27" t="s">
        <v>414</v>
      </c>
      <c r="D307" s="27" t="s">
        <v>131</v>
      </c>
      <c r="E307" s="27" t="s">
        <v>131</v>
      </c>
      <c r="F307" s="27" t="s">
        <v>414</v>
      </c>
      <c r="G307" s="27" t="s">
        <v>131</v>
      </c>
    </row>
    <row r="308" spans="1:7" ht="45" x14ac:dyDescent="0.25">
      <c r="A308" s="27" t="s">
        <v>878</v>
      </c>
      <c r="B308" s="27" t="s">
        <v>411</v>
      </c>
      <c r="C308" s="27" t="s">
        <v>415</v>
      </c>
      <c r="D308" s="27" t="s">
        <v>131</v>
      </c>
      <c r="E308" s="27" t="s">
        <v>131</v>
      </c>
      <c r="F308" s="27" t="s">
        <v>415</v>
      </c>
      <c r="G308" s="27" t="s">
        <v>131</v>
      </c>
    </row>
    <row r="309" spans="1:7" x14ac:dyDescent="0.25">
      <c r="A309" s="27" t="s">
        <v>879</v>
      </c>
      <c r="B309" s="27" t="s">
        <v>411</v>
      </c>
      <c r="C309" s="27" t="s">
        <v>416</v>
      </c>
      <c r="D309" s="27" t="s">
        <v>131</v>
      </c>
      <c r="E309" s="27" t="s">
        <v>131</v>
      </c>
      <c r="F309" s="27" t="s">
        <v>416</v>
      </c>
      <c r="G309" s="27" t="s">
        <v>131</v>
      </c>
    </row>
    <row r="310" spans="1:7" x14ac:dyDescent="0.25">
      <c r="A310" s="27" t="s">
        <v>880</v>
      </c>
      <c r="B310" s="27" t="s">
        <v>411</v>
      </c>
      <c r="C310" s="27" t="s">
        <v>417</v>
      </c>
      <c r="D310" s="27" t="s">
        <v>131</v>
      </c>
      <c r="E310" s="27" t="s">
        <v>131</v>
      </c>
      <c r="F310" s="27" t="s">
        <v>417</v>
      </c>
      <c r="G310" s="27" t="s">
        <v>131</v>
      </c>
    </row>
    <row r="311" spans="1:7" x14ac:dyDescent="0.25">
      <c r="A311" s="27" t="s">
        <v>881</v>
      </c>
      <c r="B311" s="27" t="s">
        <v>411</v>
      </c>
      <c r="C311" s="27" t="s">
        <v>418</v>
      </c>
      <c r="D311" s="27" t="s">
        <v>131</v>
      </c>
      <c r="E311" s="27" t="s">
        <v>131</v>
      </c>
      <c r="F311" s="27" t="s">
        <v>418</v>
      </c>
      <c r="G311" s="27" t="s">
        <v>131</v>
      </c>
    </row>
    <row r="312" spans="1:7" x14ac:dyDescent="0.25">
      <c r="A312" s="27" t="s">
        <v>882</v>
      </c>
      <c r="B312" s="27" t="s">
        <v>411</v>
      </c>
      <c r="C312" s="27" t="s">
        <v>419</v>
      </c>
      <c r="D312" s="27" t="s">
        <v>131</v>
      </c>
      <c r="E312" s="27" t="s">
        <v>131</v>
      </c>
      <c r="F312" s="27" t="s">
        <v>419</v>
      </c>
      <c r="G312" s="27" t="s">
        <v>131</v>
      </c>
    </row>
    <row r="313" spans="1:7" x14ac:dyDescent="0.25">
      <c r="A313" s="27" t="s">
        <v>883</v>
      </c>
      <c r="B313" s="27" t="s">
        <v>411</v>
      </c>
      <c r="C313" s="27" t="s">
        <v>420</v>
      </c>
      <c r="D313" s="27" t="s">
        <v>131</v>
      </c>
      <c r="E313" s="27" t="s">
        <v>131</v>
      </c>
      <c r="F313" s="27" t="s">
        <v>420</v>
      </c>
      <c r="G313" s="27" t="s">
        <v>131</v>
      </c>
    </row>
    <row r="314" spans="1:7" x14ac:dyDescent="0.25">
      <c r="A314" s="27" t="s">
        <v>884</v>
      </c>
      <c r="B314" s="27" t="s">
        <v>411</v>
      </c>
      <c r="C314" s="27" t="s">
        <v>421</v>
      </c>
      <c r="D314" s="27" t="s">
        <v>131</v>
      </c>
      <c r="E314" s="27" t="s">
        <v>131</v>
      </c>
      <c r="F314" s="27" t="s">
        <v>421</v>
      </c>
      <c r="G314" s="27" t="s">
        <v>131</v>
      </c>
    </row>
    <row r="315" spans="1:7" x14ac:dyDescent="0.25">
      <c r="A315" s="27" t="s">
        <v>885</v>
      </c>
      <c r="B315" s="27" t="s">
        <v>411</v>
      </c>
      <c r="C315" s="27" t="s">
        <v>422</v>
      </c>
      <c r="D315" s="27" t="s">
        <v>131</v>
      </c>
      <c r="E315" s="27" t="s">
        <v>131</v>
      </c>
      <c r="F315" s="27" t="s">
        <v>422</v>
      </c>
      <c r="G315" s="27" t="s">
        <v>131</v>
      </c>
    </row>
    <row r="316" spans="1:7" x14ac:dyDescent="0.25">
      <c r="A316" s="27" t="s">
        <v>886</v>
      </c>
      <c r="B316" s="27" t="s">
        <v>411</v>
      </c>
      <c r="C316" s="27" t="s">
        <v>423</v>
      </c>
      <c r="D316" s="27" t="s">
        <v>131</v>
      </c>
      <c r="E316" s="27" t="s">
        <v>131</v>
      </c>
      <c r="F316" s="27" t="s">
        <v>423</v>
      </c>
      <c r="G316" s="27" t="s">
        <v>131</v>
      </c>
    </row>
    <row r="317" spans="1:7" x14ac:dyDescent="0.25">
      <c r="A317" s="27" t="s">
        <v>887</v>
      </c>
      <c r="B317" s="27" t="s">
        <v>411</v>
      </c>
      <c r="C317" s="27" t="s">
        <v>424</v>
      </c>
      <c r="D317" s="27" t="s">
        <v>131</v>
      </c>
      <c r="E317" s="27" t="s">
        <v>131</v>
      </c>
      <c r="F317" s="27" t="s">
        <v>424</v>
      </c>
      <c r="G317" s="27" t="s">
        <v>131</v>
      </c>
    </row>
    <row r="318" spans="1:7" x14ac:dyDescent="0.25">
      <c r="A318" s="27" t="s">
        <v>888</v>
      </c>
      <c r="B318" s="27" t="s">
        <v>411</v>
      </c>
      <c r="C318" s="27" t="s">
        <v>322</v>
      </c>
      <c r="D318" s="27" t="s">
        <v>131</v>
      </c>
      <c r="E318" s="27" t="s">
        <v>131</v>
      </c>
      <c r="F318" s="27" t="s">
        <v>322</v>
      </c>
      <c r="G318" s="27" t="s">
        <v>131</v>
      </c>
    </row>
    <row r="319" spans="1:7" x14ac:dyDescent="0.25">
      <c r="A319" s="27" t="s">
        <v>889</v>
      </c>
      <c r="B319" s="27" t="s">
        <v>411</v>
      </c>
      <c r="C319" s="27" t="s">
        <v>351</v>
      </c>
      <c r="D319" s="27" t="s">
        <v>131</v>
      </c>
      <c r="E319" s="27" t="s">
        <v>131</v>
      </c>
      <c r="F319" s="27" t="s">
        <v>351</v>
      </c>
      <c r="G319" s="27" t="s">
        <v>131</v>
      </c>
    </row>
    <row r="320" spans="1:7" ht="30" x14ac:dyDescent="0.25">
      <c r="A320" s="27" t="s">
        <v>890</v>
      </c>
      <c r="B320" s="27" t="s">
        <v>411</v>
      </c>
      <c r="C320" s="27" t="s">
        <v>425</v>
      </c>
      <c r="D320" s="27" t="s">
        <v>131</v>
      </c>
      <c r="E320" s="27" t="s">
        <v>131</v>
      </c>
      <c r="F320" s="27" t="s">
        <v>425</v>
      </c>
      <c r="G320" s="27" t="s">
        <v>131</v>
      </c>
    </row>
    <row r="321" spans="1:7" ht="45" x14ac:dyDescent="0.25">
      <c r="A321" s="27" t="s">
        <v>891</v>
      </c>
      <c r="B321" s="27" t="s">
        <v>426</v>
      </c>
      <c r="C321" s="27" t="s">
        <v>427</v>
      </c>
      <c r="D321" s="27" t="s">
        <v>131</v>
      </c>
      <c r="E321" s="27" t="s">
        <v>131</v>
      </c>
      <c r="F321" s="27" t="s">
        <v>427</v>
      </c>
      <c r="G321" s="27" t="s">
        <v>131</v>
      </c>
    </row>
    <row r="322" spans="1:7" ht="30" x14ac:dyDescent="0.25">
      <c r="A322" s="27" t="s">
        <v>892</v>
      </c>
      <c r="B322" s="27" t="s">
        <v>426</v>
      </c>
      <c r="C322" s="27" t="s">
        <v>342</v>
      </c>
      <c r="D322" s="27" t="s">
        <v>131</v>
      </c>
      <c r="E322" s="27" t="s">
        <v>131</v>
      </c>
      <c r="F322" s="27" t="s">
        <v>342</v>
      </c>
      <c r="G322" s="27" t="s">
        <v>131</v>
      </c>
    </row>
    <row r="323" spans="1:7" ht="30" x14ac:dyDescent="0.25">
      <c r="A323" s="27" t="s">
        <v>893</v>
      </c>
      <c r="B323" s="27" t="s">
        <v>426</v>
      </c>
      <c r="C323" s="27" t="s">
        <v>428</v>
      </c>
      <c r="D323" s="27" t="s">
        <v>131</v>
      </c>
      <c r="E323" s="27" t="s">
        <v>131</v>
      </c>
      <c r="F323" s="27" t="s">
        <v>428</v>
      </c>
      <c r="G323" s="27" t="s">
        <v>131</v>
      </c>
    </row>
    <row r="324" spans="1:7" ht="30" x14ac:dyDescent="0.25">
      <c r="A324" s="27" t="s">
        <v>894</v>
      </c>
      <c r="B324" s="27" t="s">
        <v>426</v>
      </c>
      <c r="C324" s="27" t="s">
        <v>218</v>
      </c>
      <c r="D324" s="27" t="s">
        <v>131</v>
      </c>
      <c r="E324" s="27" t="s">
        <v>131</v>
      </c>
      <c r="F324" s="27" t="s">
        <v>218</v>
      </c>
      <c r="G324" s="27" t="s">
        <v>131</v>
      </c>
    </row>
    <row r="325" spans="1:7" ht="30" x14ac:dyDescent="0.25">
      <c r="A325" s="27" t="s">
        <v>895</v>
      </c>
      <c r="B325" s="27" t="s">
        <v>426</v>
      </c>
      <c r="C325" s="27" t="s">
        <v>429</v>
      </c>
      <c r="D325" s="27" t="s">
        <v>131</v>
      </c>
      <c r="E325" s="27" t="s">
        <v>131</v>
      </c>
      <c r="F325" s="27" t="s">
        <v>429</v>
      </c>
      <c r="G325" s="27" t="s">
        <v>131</v>
      </c>
    </row>
    <row r="326" spans="1:7" ht="30" x14ac:dyDescent="0.25">
      <c r="A326" s="27" t="s">
        <v>896</v>
      </c>
      <c r="B326" s="27" t="s">
        <v>426</v>
      </c>
      <c r="C326" s="27" t="s">
        <v>430</v>
      </c>
      <c r="D326" s="27" t="s">
        <v>131</v>
      </c>
      <c r="E326" s="27" t="s">
        <v>131</v>
      </c>
      <c r="F326" s="27" t="s">
        <v>430</v>
      </c>
      <c r="G326" s="27" t="s">
        <v>131</v>
      </c>
    </row>
    <row r="327" spans="1:7" ht="30" x14ac:dyDescent="0.25">
      <c r="A327" s="27" t="s">
        <v>897</v>
      </c>
      <c r="B327" s="27" t="s">
        <v>426</v>
      </c>
      <c r="C327" s="27" t="s">
        <v>431</v>
      </c>
      <c r="D327" s="27" t="s">
        <v>131</v>
      </c>
      <c r="E327" s="27" t="s">
        <v>131</v>
      </c>
      <c r="F327" s="27" t="s">
        <v>431</v>
      </c>
      <c r="G327" s="27" t="s">
        <v>131</v>
      </c>
    </row>
    <row r="328" spans="1:7" ht="30" x14ac:dyDescent="0.25">
      <c r="A328" s="27" t="s">
        <v>898</v>
      </c>
      <c r="B328" s="27" t="s">
        <v>426</v>
      </c>
      <c r="C328" s="27" t="s">
        <v>432</v>
      </c>
      <c r="D328" s="27" t="s">
        <v>131</v>
      </c>
      <c r="E328" s="27" t="s">
        <v>131</v>
      </c>
      <c r="F328" s="27" t="s">
        <v>432</v>
      </c>
      <c r="G328" s="27" t="s">
        <v>131</v>
      </c>
    </row>
    <row r="329" spans="1:7" ht="30" x14ac:dyDescent="0.25">
      <c r="A329" s="27" t="s">
        <v>899</v>
      </c>
      <c r="B329" s="27" t="s">
        <v>426</v>
      </c>
      <c r="C329" s="27" t="s">
        <v>285</v>
      </c>
      <c r="D329" s="27" t="s">
        <v>131</v>
      </c>
      <c r="E329" s="27" t="s">
        <v>131</v>
      </c>
      <c r="F329" s="27" t="s">
        <v>285</v>
      </c>
      <c r="G329" s="27" t="s">
        <v>131</v>
      </c>
    </row>
    <row r="330" spans="1:7" ht="45" x14ac:dyDescent="0.25">
      <c r="A330" s="27" t="s">
        <v>900</v>
      </c>
      <c r="B330" s="27" t="s">
        <v>426</v>
      </c>
      <c r="C330" s="27" t="s">
        <v>343</v>
      </c>
      <c r="D330" s="27" t="s">
        <v>131</v>
      </c>
      <c r="E330" s="27" t="s">
        <v>131</v>
      </c>
      <c r="F330" s="27" t="s">
        <v>343</v>
      </c>
      <c r="G330" s="27" t="s">
        <v>131</v>
      </c>
    </row>
    <row r="331" spans="1:7" ht="45" x14ac:dyDescent="0.25">
      <c r="A331" s="27" t="s">
        <v>901</v>
      </c>
      <c r="B331" s="27" t="s">
        <v>426</v>
      </c>
      <c r="C331" s="27" t="s">
        <v>389</v>
      </c>
      <c r="D331" s="27" t="s">
        <v>131</v>
      </c>
      <c r="E331" s="27" t="s">
        <v>131</v>
      </c>
      <c r="F331" s="27" t="s">
        <v>389</v>
      </c>
      <c r="G331" s="27" t="s">
        <v>131</v>
      </c>
    </row>
    <row r="332" spans="1:7" ht="30" x14ac:dyDescent="0.25">
      <c r="A332" s="27" t="s">
        <v>902</v>
      </c>
      <c r="B332" s="27" t="s">
        <v>426</v>
      </c>
      <c r="C332" s="27" t="s">
        <v>338</v>
      </c>
      <c r="D332" s="27" t="s">
        <v>131</v>
      </c>
      <c r="E332" s="27" t="s">
        <v>131</v>
      </c>
      <c r="F332" s="27" t="s">
        <v>338</v>
      </c>
      <c r="G332" s="27" t="s">
        <v>131</v>
      </c>
    </row>
    <row r="333" spans="1:7" ht="45" x14ac:dyDescent="0.25">
      <c r="A333" s="27" t="s">
        <v>903</v>
      </c>
      <c r="B333" s="27" t="s">
        <v>426</v>
      </c>
      <c r="C333" s="27" t="s">
        <v>403</v>
      </c>
      <c r="D333" s="27" t="s">
        <v>131</v>
      </c>
      <c r="E333" s="27" t="s">
        <v>131</v>
      </c>
      <c r="F333" s="27" t="s">
        <v>403</v>
      </c>
      <c r="G333" s="27" t="s">
        <v>131</v>
      </c>
    </row>
    <row r="334" spans="1:7" ht="30" x14ac:dyDescent="0.25">
      <c r="A334" s="27" t="s">
        <v>904</v>
      </c>
      <c r="B334" s="27" t="s">
        <v>426</v>
      </c>
      <c r="C334" s="27" t="s">
        <v>322</v>
      </c>
      <c r="D334" s="27" t="s">
        <v>131</v>
      </c>
      <c r="E334" s="27" t="s">
        <v>131</v>
      </c>
      <c r="F334" s="27" t="s">
        <v>322</v>
      </c>
      <c r="G334" s="27" t="s">
        <v>131</v>
      </c>
    </row>
    <row r="335" spans="1:7" ht="45" x14ac:dyDescent="0.25">
      <c r="A335" s="27" t="s">
        <v>905</v>
      </c>
      <c r="B335" s="27" t="s">
        <v>433</v>
      </c>
      <c r="C335" s="27" t="s">
        <v>434</v>
      </c>
      <c r="D335" s="27" t="s">
        <v>131</v>
      </c>
      <c r="E335" s="27" t="s">
        <v>131</v>
      </c>
      <c r="F335" s="27" t="s">
        <v>434</v>
      </c>
      <c r="G335" s="27" t="s">
        <v>131</v>
      </c>
    </row>
    <row r="336" spans="1:7" x14ac:dyDescent="0.25">
      <c r="A336" s="27" t="s">
        <v>906</v>
      </c>
      <c r="B336" s="27" t="s">
        <v>433</v>
      </c>
      <c r="C336" s="27" t="s">
        <v>435</v>
      </c>
      <c r="D336" s="27" t="s">
        <v>131</v>
      </c>
      <c r="E336" s="27" t="s">
        <v>131</v>
      </c>
      <c r="F336" s="27" t="s">
        <v>435</v>
      </c>
      <c r="G336" s="27" t="s">
        <v>131</v>
      </c>
    </row>
    <row r="337" spans="1:7" x14ac:dyDescent="0.25">
      <c r="A337" s="27" t="s">
        <v>907</v>
      </c>
      <c r="B337" s="27" t="s">
        <v>433</v>
      </c>
      <c r="C337" s="27" t="s">
        <v>436</v>
      </c>
      <c r="D337" s="27" t="s">
        <v>131</v>
      </c>
      <c r="E337" s="27" t="s">
        <v>131</v>
      </c>
      <c r="F337" s="27" t="s">
        <v>436</v>
      </c>
      <c r="G337" s="27" t="s">
        <v>131</v>
      </c>
    </row>
    <row r="338" spans="1:7" x14ac:dyDescent="0.25">
      <c r="A338" s="27" t="s">
        <v>908</v>
      </c>
      <c r="B338" s="27" t="s">
        <v>433</v>
      </c>
      <c r="C338" s="27" t="s">
        <v>437</v>
      </c>
      <c r="D338" s="27" t="s">
        <v>131</v>
      </c>
      <c r="E338" s="27" t="s">
        <v>131</v>
      </c>
      <c r="F338" s="27" t="s">
        <v>437</v>
      </c>
      <c r="G338" s="27" t="s">
        <v>131</v>
      </c>
    </row>
    <row r="339" spans="1:7" x14ac:dyDescent="0.25">
      <c r="A339" s="27" t="s">
        <v>909</v>
      </c>
      <c r="B339" s="27" t="s">
        <v>433</v>
      </c>
      <c r="C339" s="27" t="s">
        <v>353</v>
      </c>
      <c r="D339" s="27" t="s">
        <v>131</v>
      </c>
      <c r="E339" s="27" t="s">
        <v>131</v>
      </c>
      <c r="F339" s="27" t="s">
        <v>353</v>
      </c>
      <c r="G339" s="27" t="s">
        <v>131</v>
      </c>
    </row>
    <row r="340" spans="1:7" x14ac:dyDescent="0.25">
      <c r="A340" s="27" t="s">
        <v>910</v>
      </c>
      <c r="B340" s="27" t="s">
        <v>433</v>
      </c>
      <c r="C340" s="27" t="s">
        <v>438</v>
      </c>
      <c r="D340" s="27" t="s">
        <v>131</v>
      </c>
      <c r="E340" s="27" t="s">
        <v>131</v>
      </c>
      <c r="F340" s="27" t="s">
        <v>438</v>
      </c>
      <c r="G340" s="27" t="s">
        <v>131</v>
      </c>
    </row>
    <row r="341" spans="1:7" x14ac:dyDescent="0.25">
      <c r="A341" s="27" t="s">
        <v>911</v>
      </c>
      <c r="B341" s="27" t="s">
        <v>439</v>
      </c>
      <c r="C341" s="27" t="s">
        <v>406</v>
      </c>
      <c r="D341" s="27" t="s">
        <v>131</v>
      </c>
      <c r="E341" s="27" t="s">
        <v>131</v>
      </c>
      <c r="F341" s="27" t="s">
        <v>406</v>
      </c>
      <c r="G341" s="27" t="s">
        <v>131</v>
      </c>
    </row>
    <row r="342" spans="1:7" ht="30" x14ac:dyDescent="0.25">
      <c r="A342" s="27" t="s">
        <v>912</v>
      </c>
      <c r="B342" s="27" t="s">
        <v>439</v>
      </c>
      <c r="C342" s="27" t="s">
        <v>440</v>
      </c>
      <c r="D342" s="27" t="s">
        <v>131</v>
      </c>
      <c r="E342" s="27" t="s">
        <v>131</v>
      </c>
      <c r="F342" s="27" t="s">
        <v>440</v>
      </c>
      <c r="G342" s="27" t="s">
        <v>131</v>
      </c>
    </row>
    <row r="343" spans="1:7" ht="30" x14ac:dyDescent="0.25">
      <c r="A343" s="27" t="s">
        <v>913</v>
      </c>
      <c r="B343" s="27" t="s">
        <v>439</v>
      </c>
      <c r="C343" s="27" t="s">
        <v>441</v>
      </c>
      <c r="D343" s="27" t="s">
        <v>131</v>
      </c>
      <c r="E343" s="27" t="s">
        <v>131</v>
      </c>
      <c r="F343" s="27" t="s">
        <v>441</v>
      </c>
      <c r="G343" s="27" t="s">
        <v>131</v>
      </c>
    </row>
    <row r="344" spans="1:7" x14ac:dyDescent="0.25">
      <c r="A344" s="27" t="s">
        <v>914</v>
      </c>
      <c r="B344" s="27" t="s">
        <v>439</v>
      </c>
      <c r="C344" s="27" t="s">
        <v>376</v>
      </c>
      <c r="D344" s="27" t="s">
        <v>131</v>
      </c>
      <c r="E344" s="27" t="s">
        <v>131</v>
      </c>
      <c r="F344" s="27" t="s">
        <v>376</v>
      </c>
      <c r="G344" s="27" t="s">
        <v>131</v>
      </c>
    </row>
    <row r="345" spans="1:7" x14ac:dyDescent="0.25">
      <c r="A345" s="27" t="s">
        <v>915</v>
      </c>
      <c r="B345" s="27" t="s">
        <v>439</v>
      </c>
      <c r="C345" s="27" t="s">
        <v>377</v>
      </c>
      <c r="D345" s="27" t="s">
        <v>131</v>
      </c>
      <c r="E345" s="27" t="s">
        <v>131</v>
      </c>
      <c r="F345" s="27" t="s">
        <v>377</v>
      </c>
      <c r="G345" s="27" t="s">
        <v>131</v>
      </c>
    </row>
    <row r="346" spans="1:7" ht="30" x14ac:dyDescent="0.25">
      <c r="A346" s="27" t="s">
        <v>916</v>
      </c>
      <c r="B346" s="27" t="s">
        <v>439</v>
      </c>
      <c r="C346" s="27" t="s">
        <v>442</v>
      </c>
      <c r="D346" s="27" t="s">
        <v>131</v>
      </c>
      <c r="E346" s="27" t="s">
        <v>131</v>
      </c>
      <c r="F346" s="27" t="s">
        <v>442</v>
      </c>
      <c r="G346" s="27" t="s">
        <v>131</v>
      </c>
    </row>
    <row r="347" spans="1:7" x14ac:dyDescent="0.25">
      <c r="A347" s="27" t="s">
        <v>917</v>
      </c>
      <c r="B347" s="27" t="s">
        <v>439</v>
      </c>
      <c r="C347" s="27" t="s">
        <v>443</v>
      </c>
      <c r="D347" s="27" t="s">
        <v>131</v>
      </c>
      <c r="E347" s="27" t="s">
        <v>131</v>
      </c>
      <c r="F347" s="27" t="s">
        <v>443</v>
      </c>
      <c r="G347" s="27" t="s">
        <v>131</v>
      </c>
    </row>
    <row r="348" spans="1:7" x14ac:dyDescent="0.25">
      <c r="A348" s="27" t="s">
        <v>918</v>
      </c>
      <c r="B348" s="27" t="s">
        <v>439</v>
      </c>
      <c r="C348" s="27" t="s">
        <v>383</v>
      </c>
      <c r="D348" s="27" t="s">
        <v>131</v>
      </c>
      <c r="E348" s="27" t="s">
        <v>131</v>
      </c>
      <c r="F348" s="27" t="s">
        <v>383</v>
      </c>
      <c r="G348" s="27" t="s">
        <v>131</v>
      </c>
    </row>
    <row r="349" spans="1:7" x14ac:dyDescent="0.25">
      <c r="A349" s="27" t="s">
        <v>919</v>
      </c>
      <c r="B349" s="27" t="s">
        <v>439</v>
      </c>
      <c r="C349" s="27" t="s">
        <v>430</v>
      </c>
      <c r="D349" s="27" t="s">
        <v>131</v>
      </c>
      <c r="E349" s="27" t="s">
        <v>131</v>
      </c>
      <c r="F349" s="27" t="s">
        <v>430</v>
      </c>
      <c r="G349" s="27" t="s">
        <v>131</v>
      </c>
    </row>
    <row r="350" spans="1:7" x14ac:dyDescent="0.25">
      <c r="A350" s="27" t="s">
        <v>920</v>
      </c>
      <c r="B350" s="27" t="s">
        <v>439</v>
      </c>
      <c r="C350" s="27" t="s">
        <v>431</v>
      </c>
      <c r="D350" s="27" t="s">
        <v>131</v>
      </c>
      <c r="E350" s="27" t="s">
        <v>131</v>
      </c>
      <c r="F350" s="27" t="s">
        <v>431</v>
      </c>
      <c r="G350" s="27" t="s">
        <v>131</v>
      </c>
    </row>
    <row r="351" spans="1:7" ht="30" x14ac:dyDescent="0.25">
      <c r="A351" s="27" t="s">
        <v>921</v>
      </c>
      <c r="B351" s="27" t="s">
        <v>439</v>
      </c>
      <c r="C351" s="27" t="s">
        <v>444</v>
      </c>
      <c r="D351" s="27" t="s">
        <v>131</v>
      </c>
      <c r="E351" s="27" t="s">
        <v>131</v>
      </c>
      <c r="F351" s="27" t="s">
        <v>444</v>
      </c>
      <c r="G351" s="27" t="s">
        <v>131</v>
      </c>
    </row>
    <row r="352" spans="1:7" x14ac:dyDescent="0.25">
      <c r="A352" s="27" t="s">
        <v>922</v>
      </c>
      <c r="B352" s="27" t="s">
        <v>439</v>
      </c>
      <c r="C352" s="27" t="s">
        <v>322</v>
      </c>
      <c r="D352" s="27" t="s">
        <v>131</v>
      </c>
      <c r="E352" s="27" t="s">
        <v>131</v>
      </c>
      <c r="F352" s="27" t="s">
        <v>322</v>
      </c>
      <c r="G352" s="27" t="s">
        <v>131</v>
      </c>
    </row>
    <row r="353" spans="1:7" x14ac:dyDescent="0.25">
      <c r="A353" s="27" t="s">
        <v>923</v>
      </c>
      <c r="B353" s="27" t="s">
        <v>445</v>
      </c>
      <c r="C353" s="27" t="s">
        <v>359</v>
      </c>
      <c r="D353" s="27" t="s">
        <v>131</v>
      </c>
      <c r="E353" s="27" t="s">
        <v>131</v>
      </c>
      <c r="F353" s="27" t="s">
        <v>359</v>
      </c>
      <c r="G353" s="27" t="s">
        <v>131</v>
      </c>
    </row>
    <row r="354" spans="1:7" x14ac:dyDescent="0.25">
      <c r="A354" s="27" t="s">
        <v>924</v>
      </c>
      <c r="B354" s="27" t="s">
        <v>445</v>
      </c>
      <c r="C354" s="27" t="s">
        <v>359</v>
      </c>
      <c r="D354" s="27" t="s">
        <v>131</v>
      </c>
      <c r="E354" s="27" t="s">
        <v>131</v>
      </c>
      <c r="F354" s="27" t="s">
        <v>359</v>
      </c>
      <c r="G354" s="27" t="s">
        <v>131</v>
      </c>
    </row>
    <row r="355" spans="1:7" x14ac:dyDescent="0.25">
      <c r="A355" s="27" t="s">
        <v>925</v>
      </c>
      <c r="B355" s="27" t="s">
        <v>445</v>
      </c>
      <c r="C355" s="27" t="s">
        <v>446</v>
      </c>
      <c r="D355" s="27" t="s">
        <v>131</v>
      </c>
      <c r="E355" s="27" t="s">
        <v>131</v>
      </c>
      <c r="F355" s="27" t="s">
        <v>446</v>
      </c>
      <c r="G355" s="27" t="s">
        <v>131</v>
      </c>
    </row>
    <row r="356" spans="1:7" ht="30" x14ac:dyDescent="0.25">
      <c r="A356" s="27" t="s">
        <v>926</v>
      </c>
      <c r="B356" s="27" t="s">
        <v>445</v>
      </c>
      <c r="C356" s="27" t="s">
        <v>447</v>
      </c>
      <c r="D356" s="27" t="s">
        <v>131</v>
      </c>
      <c r="E356" s="27" t="s">
        <v>131</v>
      </c>
      <c r="F356" s="27" t="s">
        <v>447</v>
      </c>
      <c r="G356" s="27" t="s">
        <v>131</v>
      </c>
    </row>
    <row r="357" spans="1:7" ht="30" x14ac:dyDescent="0.25">
      <c r="A357" s="27" t="s">
        <v>927</v>
      </c>
      <c r="B357" s="27" t="s">
        <v>457</v>
      </c>
      <c r="C357" s="27" t="s">
        <v>458</v>
      </c>
      <c r="D357" s="27" t="s">
        <v>131</v>
      </c>
      <c r="E357" s="27" t="s">
        <v>131</v>
      </c>
      <c r="F357" s="27" t="s">
        <v>458</v>
      </c>
      <c r="G357" s="27" t="s">
        <v>131</v>
      </c>
    </row>
    <row r="358" spans="1:7" x14ac:dyDescent="0.25">
      <c r="A358" s="27" t="s">
        <v>928</v>
      </c>
      <c r="B358" s="27" t="s">
        <v>457</v>
      </c>
      <c r="C358" s="27" t="s">
        <v>459</v>
      </c>
      <c r="D358" s="27" t="s">
        <v>131</v>
      </c>
      <c r="E358" s="27" t="s">
        <v>131</v>
      </c>
      <c r="F358" s="27" t="s">
        <v>459</v>
      </c>
      <c r="G358" s="27" t="s">
        <v>131</v>
      </c>
    </row>
    <row r="359" spans="1:7" x14ac:dyDescent="0.25">
      <c r="A359" s="27" t="s">
        <v>929</v>
      </c>
      <c r="B359" s="27" t="s">
        <v>457</v>
      </c>
      <c r="C359" s="27" t="s">
        <v>376</v>
      </c>
      <c r="D359" s="27" t="s">
        <v>131</v>
      </c>
      <c r="E359" s="27" t="s">
        <v>131</v>
      </c>
      <c r="F359" s="27" t="s">
        <v>376</v>
      </c>
      <c r="G359" s="27" t="s">
        <v>131</v>
      </c>
    </row>
    <row r="360" spans="1:7" x14ac:dyDescent="0.25">
      <c r="A360" s="27" t="s">
        <v>930</v>
      </c>
      <c r="B360" s="27" t="s">
        <v>457</v>
      </c>
      <c r="C360" s="27" t="s">
        <v>460</v>
      </c>
      <c r="D360" s="27" t="s">
        <v>131</v>
      </c>
      <c r="E360" s="27" t="s">
        <v>131</v>
      </c>
      <c r="F360" s="27" t="s">
        <v>460</v>
      </c>
      <c r="G360" s="27" t="s">
        <v>131</v>
      </c>
    </row>
    <row r="361" spans="1:7" x14ac:dyDescent="0.25">
      <c r="A361" s="27" t="s">
        <v>931</v>
      </c>
      <c r="B361" s="27" t="s">
        <v>457</v>
      </c>
      <c r="C361" s="27" t="s">
        <v>461</v>
      </c>
      <c r="D361" s="27" t="s">
        <v>131</v>
      </c>
      <c r="E361" s="27" t="s">
        <v>131</v>
      </c>
      <c r="F361" s="27" t="s">
        <v>461</v>
      </c>
      <c r="G361" s="27" t="s">
        <v>131</v>
      </c>
    </row>
    <row r="362" spans="1:7" x14ac:dyDescent="0.25">
      <c r="A362" s="27" t="s">
        <v>932</v>
      </c>
      <c r="B362" s="27" t="s">
        <v>457</v>
      </c>
      <c r="C362" s="27" t="s">
        <v>462</v>
      </c>
      <c r="D362" s="27" t="s">
        <v>131</v>
      </c>
      <c r="E362" s="27" t="s">
        <v>131</v>
      </c>
      <c r="F362" s="27" t="s">
        <v>462</v>
      </c>
      <c r="G362" s="27" t="s">
        <v>131</v>
      </c>
    </row>
    <row r="363" spans="1:7" x14ac:dyDescent="0.25">
      <c r="A363" s="27" t="s">
        <v>933</v>
      </c>
      <c r="B363" s="27" t="s">
        <v>457</v>
      </c>
      <c r="C363" s="27" t="s">
        <v>463</v>
      </c>
      <c r="D363" s="27" t="s">
        <v>131</v>
      </c>
      <c r="E363" s="27" t="s">
        <v>131</v>
      </c>
      <c r="F363" s="27" t="s">
        <v>463</v>
      </c>
      <c r="G363" s="27" t="s">
        <v>131</v>
      </c>
    </row>
    <row r="364" spans="1:7" x14ac:dyDescent="0.25">
      <c r="A364" s="27" t="s">
        <v>934</v>
      </c>
      <c r="B364" s="27" t="s">
        <v>457</v>
      </c>
      <c r="C364" s="27" t="s">
        <v>464</v>
      </c>
      <c r="D364" s="27" t="s">
        <v>131</v>
      </c>
      <c r="E364" s="27" t="s">
        <v>131</v>
      </c>
      <c r="F364" s="27" t="s">
        <v>464</v>
      </c>
      <c r="G364" s="27" t="s">
        <v>131</v>
      </c>
    </row>
    <row r="365" spans="1:7" ht="90" x14ac:dyDescent="0.25">
      <c r="A365" s="27" t="s">
        <v>935</v>
      </c>
      <c r="B365" s="27" t="s">
        <v>457</v>
      </c>
      <c r="C365" s="27" t="s">
        <v>465</v>
      </c>
      <c r="D365" s="27" t="s">
        <v>131</v>
      </c>
      <c r="E365" s="27" t="s">
        <v>131</v>
      </c>
      <c r="F365" s="27" t="s">
        <v>465</v>
      </c>
      <c r="G365" s="27" t="s">
        <v>131</v>
      </c>
    </row>
    <row r="366" spans="1:7" x14ac:dyDescent="0.25">
      <c r="A366" s="27" t="s">
        <v>936</v>
      </c>
      <c r="B366" s="27" t="s">
        <v>457</v>
      </c>
      <c r="C366" s="27" t="s">
        <v>466</v>
      </c>
      <c r="D366" s="27" t="s">
        <v>131</v>
      </c>
      <c r="E366" s="27" t="s">
        <v>131</v>
      </c>
      <c r="F366" s="27" t="s">
        <v>466</v>
      </c>
      <c r="G366" s="27" t="s">
        <v>131</v>
      </c>
    </row>
    <row r="367" spans="1:7" ht="30" x14ac:dyDescent="0.25">
      <c r="A367" s="27" t="s">
        <v>937</v>
      </c>
      <c r="B367" s="27" t="s">
        <v>457</v>
      </c>
      <c r="C367" s="27" t="s">
        <v>467</v>
      </c>
      <c r="D367" s="27" t="s">
        <v>131</v>
      </c>
      <c r="E367" s="27" t="s">
        <v>131</v>
      </c>
      <c r="F367" s="27" t="s">
        <v>467</v>
      </c>
      <c r="G367" s="27" t="s">
        <v>131</v>
      </c>
    </row>
    <row r="368" spans="1:7" x14ac:dyDescent="0.25">
      <c r="A368" s="27" t="s">
        <v>938</v>
      </c>
      <c r="B368" s="27" t="s">
        <v>457</v>
      </c>
      <c r="C368" s="27" t="s">
        <v>431</v>
      </c>
      <c r="D368" s="27" t="s">
        <v>131</v>
      </c>
      <c r="E368" s="27" t="s">
        <v>131</v>
      </c>
      <c r="F368" s="27" t="s">
        <v>431</v>
      </c>
      <c r="G368" s="27" t="s">
        <v>131</v>
      </c>
    </row>
    <row r="369" spans="1:7" x14ac:dyDescent="0.25">
      <c r="A369" s="27" t="s">
        <v>939</v>
      </c>
      <c r="B369" s="27" t="s">
        <v>457</v>
      </c>
      <c r="C369" s="27" t="s">
        <v>468</v>
      </c>
      <c r="D369" s="27" t="s">
        <v>131</v>
      </c>
      <c r="E369" s="27" t="s">
        <v>131</v>
      </c>
      <c r="F369" s="27" t="s">
        <v>468</v>
      </c>
      <c r="G369" s="27" t="s">
        <v>131</v>
      </c>
    </row>
    <row r="370" spans="1:7" x14ac:dyDescent="0.25">
      <c r="A370" s="27" t="s">
        <v>940</v>
      </c>
      <c r="B370" s="27" t="s">
        <v>457</v>
      </c>
      <c r="C370" s="27" t="s">
        <v>469</v>
      </c>
      <c r="D370" s="27" t="s">
        <v>131</v>
      </c>
      <c r="E370" s="27" t="s">
        <v>131</v>
      </c>
      <c r="F370" s="27" t="s">
        <v>469</v>
      </c>
      <c r="G370" s="27" t="s">
        <v>131</v>
      </c>
    </row>
    <row r="371" spans="1:7" ht="30" x14ac:dyDescent="0.25">
      <c r="A371" s="27" t="s">
        <v>941</v>
      </c>
      <c r="B371" s="27" t="s">
        <v>457</v>
      </c>
      <c r="C371" s="27" t="s">
        <v>470</v>
      </c>
      <c r="D371" s="27" t="s">
        <v>131</v>
      </c>
      <c r="E371" s="27" t="s">
        <v>131</v>
      </c>
      <c r="F371" s="27" t="s">
        <v>470</v>
      </c>
      <c r="G371" s="27" t="s">
        <v>131</v>
      </c>
    </row>
    <row r="372" spans="1:7" x14ac:dyDescent="0.25">
      <c r="A372" s="27" t="s">
        <v>942</v>
      </c>
      <c r="B372" s="27" t="s">
        <v>457</v>
      </c>
      <c r="C372" s="27" t="s">
        <v>471</v>
      </c>
      <c r="D372" s="27" t="s">
        <v>131</v>
      </c>
      <c r="E372" s="27" t="s">
        <v>131</v>
      </c>
      <c r="F372" s="27" t="s">
        <v>471</v>
      </c>
      <c r="G372" s="27" t="s">
        <v>131</v>
      </c>
    </row>
    <row r="373" spans="1:7" x14ac:dyDescent="0.25">
      <c r="A373" s="27" t="s">
        <v>943</v>
      </c>
      <c r="B373" s="27" t="s">
        <v>457</v>
      </c>
      <c r="C373" s="27" t="s">
        <v>472</v>
      </c>
      <c r="D373" s="27" t="s">
        <v>131</v>
      </c>
      <c r="E373" s="27" t="s">
        <v>131</v>
      </c>
      <c r="F373" s="27" t="s">
        <v>472</v>
      </c>
      <c r="G373" s="27" t="s">
        <v>131</v>
      </c>
    </row>
    <row r="374" spans="1:7" ht="30" x14ac:dyDescent="0.25">
      <c r="A374" s="27" t="s">
        <v>944</v>
      </c>
      <c r="B374" s="27" t="s">
        <v>457</v>
      </c>
      <c r="C374" s="27" t="s">
        <v>473</v>
      </c>
      <c r="D374" s="27" t="s">
        <v>131</v>
      </c>
      <c r="E374" s="27" t="s">
        <v>131</v>
      </c>
      <c r="F374" s="27" t="s">
        <v>473</v>
      </c>
      <c r="G374" s="27" t="s">
        <v>131</v>
      </c>
    </row>
    <row r="375" spans="1:7" x14ac:dyDescent="0.25">
      <c r="A375" s="27" t="s">
        <v>945</v>
      </c>
      <c r="B375" s="27" t="s">
        <v>457</v>
      </c>
      <c r="C375" s="27" t="s">
        <v>474</v>
      </c>
      <c r="D375" s="27" t="s">
        <v>131</v>
      </c>
      <c r="E375" s="27" t="s">
        <v>131</v>
      </c>
      <c r="F375" s="27" t="s">
        <v>474</v>
      </c>
      <c r="G375" s="27" t="s">
        <v>131</v>
      </c>
    </row>
    <row r="376" spans="1:7" x14ac:dyDescent="0.25">
      <c r="A376" s="27" t="s">
        <v>946</v>
      </c>
      <c r="B376" s="27" t="s">
        <v>475</v>
      </c>
      <c r="C376" s="27" t="s">
        <v>476</v>
      </c>
      <c r="D376" s="27" t="s">
        <v>131</v>
      </c>
      <c r="E376" s="27" t="s">
        <v>131</v>
      </c>
      <c r="F376" s="27" t="s">
        <v>476</v>
      </c>
      <c r="G376" s="27" t="s">
        <v>131</v>
      </c>
    </row>
    <row r="377" spans="1:7" x14ac:dyDescent="0.25">
      <c r="A377" s="27" t="s">
        <v>947</v>
      </c>
      <c r="B377" s="27" t="s">
        <v>475</v>
      </c>
      <c r="C377" s="27" t="s">
        <v>477</v>
      </c>
      <c r="D377" s="27" t="s">
        <v>131</v>
      </c>
      <c r="E377" s="27" t="s">
        <v>131</v>
      </c>
      <c r="F377" s="27" t="s">
        <v>477</v>
      </c>
      <c r="G377" s="27" t="s">
        <v>131</v>
      </c>
    </row>
    <row r="378" spans="1:7" ht="30" x14ac:dyDescent="0.25">
      <c r="A378" s="27" t="s">
        <v>948</v>
      </c>
      <c r="B378" s="27" t="s">
        <v>475</v>
      </c>
      <c r="C378" s="27" t="s">
        <v>478</v>
      </c>
      <c r="D378" s="27" t="s">
        <v>131</v>
      </c>
      <c r="E378" s="27" t="s">
        <v>131</v>
      </c>
      <c r="F378" s="27" t="s">
        <v>478</v>
      </c>
      <c r="G378" s="27" t="s">
        <v>131</v>
      </c>
    </row>
    <row r="379" spans="1:7" ht="30" x14ac:dyDescent="0.25">
      <c r="A379" s="27" t="s">
        <v>949</v>
      </c>
      <c r="B379" s="27" t="s">
        <v>475</v>
      </c>
      <c r="C379" s="27" t="s">
        <v>479</v>
      </c>
      <c r="D379" s="27" t="s">
        <v>131</v>
      </c>
      <c r="E379" s="27" t="s">
        <v>131</v>
      </c>
      <c r="F379" s="27" t="s">
        <v>479</v>
      </c>
      <c r="G379" s="27" t="s">
        <v>131</v>
      </c>
    </row>
    <row r="380" spans="1:7" ht="30" x14ac:dyDescent="0.25">
      <c r="A380" s="27" t="s">
        <v>950</v>
      </c>
      <c r="B380" s="27" t="s">
        <v>480</v>
      </c>
      <c r="C380" s="27" t="s">
        <v>481</v>
      </c>
      <c r="D380" s="27" t="s">
        <v>131</v>
      </c>
      <c r="E380" s="27" t="s">
        <v>131</v>
      </c>
      <c r="F380" s="27" t="s">
        <v>481</v>
      </c>
      <c r="G380" s="27" t="s">
        <v>131</v>
      </c>
    </row>
    <row r="381" spans="1:7" x14ac:dyDescent="0.25">
      <c r="A381" s="27" t="s">
        <v>951</v>
      </c>
      <c r="B381" s="27" t="s">
        <v>480</v>
      </c>
      <c r="C381" s="27" t="s">
        <v>482</v>
      </c>
      <c r="D381" s="27" t="s">
        <v>131</v>
      </c>
      <c r="E381" s="27" t="s">
        <v>131</v>
      </c>
      <c r="F381" s="27" t="s">
        <v>482</v>
      </c>
      <c r="G381" s="27" t="s">
        <v>131</v>
      </c>
    </row>
    <row r="382" spans="1:7" ht="45" x14ac:dyDescent="0.25">
      <c r="A382" s="27" t="s">
        <v>952</v>
      </c>
      <c r="B382" s="27" t="s">
        <v>491</v>
      </c>
      <c r="C382" s="27" t="s">
        <v>492</v>
      </c>
      <c r="D382" s="27" t="s">
        <v>131</v>
      </c>
      <c r="E382" s="27" t="s">
        <v>131</v>
      </c>
      <c r="F382" s="27" t="s">
        <v>492</v>
      </c>
      <c r="G382" s="27" t="s">
        <v>131</v>
      </c>
    </row>
    <row r="383" spans="1:7" ht="30" x14ac:dyDescent="0.25">
      <c r="A383" s="27" t="s">
        <v>953</v>
      </c>
      <c r="B383" s="27" t="s">
        <v>493</v>
      </c>
      <c r="C383" s="27" t="s">
        <v>494</v>
      </c>
      <c r="D383" s="27" t="s">
        <v>131</v>
      </c>
      <c r="E383" s="27" t="s">
        <v>131</v>
      </c>
      <c r="F383" s="27" t="s">
        <v>494</v>
      </c>
      <c r="G383" s="27" t="s">
        <v>131</v>
      </c>
    </row>
    <row r="384" spans="1:7" x14ac:dyDescent="0.25">
      <c r="A384" s="27" t="s">
        <v>954</v>
      </c>
      <c r="B384" s="27" t="s">
        <v>493</v>
      </c>
      <c r="C384" s="27" t="s">
        <v>495</v>
      </c>
      <c r="D384" s="27" t="s">
        <v>131</v>
      </c>
      <c r="E384" s="27" t="s">
        <v>131</v>
      </c>
      <c r="F384" s="27" t="s">
        <v>495</v>
      </c>
      <c r="G384" s="27" t="s">
        <v>131</v>
      </c>
    </row>
    <row r="385" spans="1:7" x14ac:dyDescent="0.25">
      <c r="A385" s="27" t="s">
        <v>955</v>
      </c>
      <c r="B385" s="27" t="s">
        <v>493</v>
      </c>
      <c r="C385" s="27" t="s">
        <v>496</v>
      </c>
      <c r="D385" s="27" t="s">
        <v>131</v>
      </c>
      <c r="E385" s="27" t="s">
        <v>131</v>
      </c>
      <c r="F385" s="27" t="s">
        <v>496</v>
      </c>
      <c r="G385" s="27" t="s">
        <v>131</v>
      </c>
    </row>
    <row r="386" spans="1:7" ht="30" x14ac:dyDescent="0.25">
      <c r="A386" s="27" t="s">
        <v>956</v>
      </c>
      <c r="B386" s="27" t="s">
        <v>493</v>
      </c>
      <c r="C386" s="27" t="s">
        <v>497</v>
      </c>
      <c r="D386" s="27" t="s">
        <v>131</v>
      </c>
      <c r="E386" s="27" t="s">
        <v>131</v>
      </c>
      <c r="F386" s="27" t="s">
        <v>497</v>
      </c>
      <c r="G386" s="27" t="s">
        <v>131</v>
      </c>
    </row>
    <row r="387" spans="1:7" x14ac:dyDescent="0.25">
      <c r="A387" s="27" t="s">
        <v>957</v>
      </c>
      <c r="B387" s="27" t="s">
        <v>493</v>
      </c>
      <c r="C387" s="27" t="s">
        <v>498</v>
      </c>
      <c r="D387" s="27" t="s">
        <v>131</v>
      </c>
      <c r="E387" s="27" t="s">
        <v>131</v>
      </c>
      <c r="F387" s="27" t="s">
        <v>498</v>
      </c>
      <c r="G387" s="27" t="s">
        <v>131</v>
      </c>
    </row>
    <row r="388" spans="1:7" ht="30" x14ac:dyDescent="0.25">
      <c r="A388" s="27" t="s">
        <v>958</v>
      </c>
      <c r="B388" s="27" t="s">
        <v>493</v>
      </c>
      <c r="C388" s="27" t="s">
        <v>499</v>
      </c>
      <c r="D388" s="27" t="s">
        <v>131</v>
      </c>
      <c r="E388" s="27" t="s">
        <v>131</v>
      </c>
      <c r="F388" s="27" t="s">
        <v>499</v>
      </c>
      <c r="G388" s="27" t="s">
        <v>131</v>
      </c>
    </row>
    <row r="389" spans="1:7" ht="30" x14ac:dyDescent="0.25">
      <c r="A389" s="27" t="s">
        <v>959</v>
      </c>
      <c r="B389" s="27" t="s">
        <v>493</v>
      </c>
      <c r="C389" s="27" t="s">
        <v>500</v>
      </c>
      <c r="D389" s="27" t="s">
        <v>131</v>
      </c>
      <c r="E389" s="27" t="s">
        <v>131</v>
      </c>
      <c r="F389" s="27" t="s">
        <v>500</v>
      </c>
      <c r="G389" s="27" t="s">
        <v>131</v>
      </c>
    </row>
    <row r="390" spans="1:7" ht="30" x14ac:dyDescent="0.25">
      <c r="A390" s="27" t="s">
        <v>960</v>
      </c>
      <c r="B390" s="27" t="s">
        <v>501</v>
      </c>
      <c r="C390" s="27" t="s">
        <v>502</v>
      </c>
      <c r="D390" s="27" t="s">
        <v>131</v>
      </c>
      <c r="E390" s="27" t="s">
        <v>131</v>
      </c>
      <c r="F390" s="27" t="s">
        <v>502</v>
      </c>
      <c r="G390" s="27" t="s">
        <v>131</v>
      </c>
    </row>
    <row r="391" spans="1:7" ht="30" x14ac:dyDescent="0.25">
      <c r="A391" s="27" t="s">
        <v>961</v>
      </c>
      <c r="B391" s="27" t="s">
        <v>501</v>
      </c>
      <c r="C391" s="27" t="s">
        <v>503</v>
      </c>
      <c r="D391" s="27" t="s">
        <v>131</v>
      </c>
      <c r="E391" s="27" t="s">
        <v>131</v>
      </c>
      <c r="F391" s="27" t="s">
        <v>503</v>
      </c>
      <c r="G391" s="27" t="s">
        <v>131</v>
      </c>
    </row>
    <row r="392" spans="1:7" x14ac:dyDescent="0.25">
      <c r="A392" s="27" t="s">
        <v>962</v>
      </c>
      <c r="B392" s="27" t="s">
        <v>504</v>
      </c>
      <c r="C392" s="27" t="s">
        <v>505</v>
      </c>
      <c r="D392" s="27" t="s">
        <v>131</v>
      </c>
      <c r="E392" s="27" t="s">
        <v>131</v>
      </c>
      <c r="F392" s="27" t="s">
        <v>505</v>
      </c>
      <c r="G392" s="27" t="s">
        <v>131</v>
      </c>
    </row>
    <row r="393" spans="1:7" ht="30" x14ac:dyDescent="0.25">
      <c r="A393" s="27" t="s">
        <v>963</v>
      </c>
      <c r="B393" s="27" t="s">
        <v>504</v>
      </c>
      <c r="C393" s="27" t="s">
        <v>506</v>
      </c>
      <c r="D393" s="27" t="s">
        <v>131</v>
      </c>
      <c r="E393" s="27" t="s">
        <v>131</v>
      </c>
      <c r="F393" s="27" t="s">
        <v>506</v>
      </c>
      <c r="G393" s="27" t="s">
        <v>131</v>
      </c>
    </row>
    <row r="394" spans="1:7" ht="30" x14ac:dyDescent="0.25">
      <c r="A394" s="27" t="s">
        <v>964</v>
      </c>
      <c r="B394" s="27" t="s">
        <v>504</v>
      </c>
      <c r="C394" s="27" t="s">
        <v>507</v>
      </c>
      <c r="D394" s="27" t="s">
        <v>131</v>
      </c>
      <c r="E394" s="27" t="s">
        <v>131</v>
      </c>
      <c r="F394" s="27" t="s">
        <v>507</v>
      </c>
      <c r="G394" s="27" t="s">
        <v>131</v>
      </c>
    </row>
    <row r="395" spans="1:7" x14ac:dyDescent="0.25">
      <c r="A395" s="27" t="s">
        <v>965</v>
      </c>
      <c r="B395" s="27" t="s">
        <v>504</v>
      </c>
      <c r="C395" s="27" t="s">
        <v>508</v>
      </c>
      <c r="D395" s="27" t="s">
        <v>131</v>
      </c>
      <c r="E395" s="27" t="s">
        <v>131</v>
      </c>
      <c r="F395" s="27" t="s">
        <v>508</v>
      </c>
      <c r="G395" s="27" t="s">
        <v>131</v>
      </c>
    </row>
    <row r="396" spans="1:7" x14ac:dyDescent="0.25">
      <c r="A396" s="27" t="s">
        <v>966</v>
      </c>
      <c r="B396" s="27" t="s">
        <v>509</v>
      </c>
      <c r="C396" s="27" t="s">
        <v>510</v>
      </c>
      <c r="D396" s="27" t="s">
        <v>131</v>
      </c>
      <c r="E396" s="27" t="s">
        <v>131</v>
      </c>
      <c r="F396" s="27" t="s">
        <v>510</v>
      </c>
      <c r="G396" s="27" t="s">
        <v>131</v>
      </c>
    </row>
    <row r="397" spans="1:7" ht="45" x14ac:dyDescent="0.25">
      <c r="A397" s="27" t="s">
        <v>967</v>
      </c>
      <c r="B397" s="27" t="s">
        <v>509</v>
      </c>
      <c r="C397" s="27" t="s">
        <v>511</v>
      </c>
      <c r="D397" s="27" t="s">
        <v>131</v>
      </c>
      <c r="E397" s="27" t="s">
        <v>131</v>
      </c>
      <c r="F397" s="27" t="s">
        <v>511</v>
      </c>
      <c r="G397" s="27" t="s">
        <v>131</v>
      </c>
    </row>
    <row r="398" spans="1:7" x14ac:dyDescent="0.25">
      <c r="A398" s="27" t="s">
        <v>968</v>
      </c>
      <c r="B398" s="27" t="s">
        <v>509</v>
      </c>
      <c r="C398" s="27" t="s">
        <v>512</v>
      </c>
      <c r="D398" s="27" t="s">
        <v>131</v>
      </c>
      <c r="E398" s="27" t="s">
        <v>131</v>
      </c>
      <c r="F398" s="27" t="s">
        <v>512</v>
      </c>
      <c r="G398" s="27" t="s">
        <v>131</v>
      </c>
    </row>
    <row r="399" spans="1:7" ht="30" x14ac:dyDescent="0.25">
      <c r="A399" s="27" t="s">
        <v>969</v>
      </c>
      <c r="B399" s="27" t="s">
        <v>513</v>
      </c>
      <c r="C399" s="27" t="s">
        <v>514</v>
      </c>
      <c r="D399" s="27" t="s">
        <v>131</v>
      </c>
      <c r="E399" s="27" t="s">
        <v>131</v>
      </c>
      <c r="F399" s="27" t="s">
        <v>514</v>
      </c>
      <c r="G399" s="27" t="s">
        <v>131</v>
      </c>
    </row>
    <row r="400" spans="1:7" ht="30" x14ac:dyDescent="0.25">
      <c r="A400" s="27" t="s">
        <v>970</v>
      </c>
      <c r="B400" s="27" t="s">
        <v>513</v>
      </c>
      <c r="C400" s="27" t="s">
        <v>515</v>
      </c>
      <c r="D400" s="27" t="s">
        <v>131</v>
      </c>
      <c r="E400" s="27" t="s">
        <v>131</v>
      </c>
      <c r="F400" s="27" t="s">
        <v>515</v>
      </c>
      <c r="G400" s="27" t="s">
        <v>131</v>
      </c>
    </row>
    <row r="401" spans="1:7" ht="30" x14ac:dyDescent="0.25">
      <c r="A401" s="27" t="s">
        <v>971</v>
      </c>
      <c r="B401" s="27" t="s">
        <v>513</v>
      </c>
      <c r="C401" s="27" t="s">
        <v>516</v>
      </c>
      <c r="D401" s="27" t="s">
        <v>131</v>
      </c>
      <c r="E401" s="27" t="s">
        <v>131</v>
      </c>
      <c r="F401" s="27" t="s">
        <v>516</v>
      </c>
      <c r="G401" s="27" t="s">
        <v>131</v>
      </c>
    </row>
    <row r="402" spans="1:7" ht="30" x14ac:dyDescent="0.25">
      <c r="A402" s="27" t="s">
        <v>972</v>
      </c>
      <c r="B402" s="27" t="s">
        <v>513</v>
      </c>
      <c r="C402" s="27" t="s">
        <v>517</v>
      </c>
      <c r="D402" s="27" t="s">
        <v>131</v>
      </c>
      <c r="E402" s="27" t="s">
        <v>131</v>
      </c>
      <c r="F402" s="27" t="s">
        <v>517</v>
      </c>
      <c r="G402" s="27" t="s">
        <v>131</v>
      </c>
    </row>
    <row r="403" spans="1:7" ht="30" x14ac:dyDescent="0.25">
      <c r="A403" s="27" t="s">
        <v>973</v>
      </c>
      <c r="B403" s="27" t="s">
        <v>513</v>
      </c>
      <c r="C403" s="27" t="s">
        <v>518</v>
      </c>
      <c r="D403" s="27" t="s">
        <v>131</v>
      </c>
      <c r="E403" s="27" t="s">
        <v>131</v>
      </c>
      <c r="F403" s="27" t="s">
        <v>518</v>
      </c>
      <c r="G403" s="27" t="s">
        <v>131</v>
      </c>
    </row>
    <row r="404" spans="1:7" x14ac:dyDescent="0.25">
      <c r="A404" s="27" t="s">
        <v>974</v>
      </c>
      <c r="B404" s="27" t="s">
        <v>509</v>
      </c>
      <c r="C404" s="27" t="s">
        <v>519</v>
      </c>
      <c r="D404" s="27" t="s">
        <v>131</v>
      </c>
      <c r="E404" s="27" t="s">
        <v>131</v>
      </c>
      <c r="F404" s="27" t="s">
        <v>519</v>
      </c>
      <c r="G404" s="27" t="s">
        <v>131</v>
      </c>
    </row>
    <row r="405" spans="1:7" x14ac:dyDescent="0.25">
      <c r="A405" s="27" t="s">
        <v>975</v>
      </c>
      <c r="B405" s="27" t="s">
        <v>509</v>
      </c>
      <c r="C405" s="27" t="s">
        <v>520</v>
      </c>
      <c r="D405" s="27" t="s">
        <v>131</v>
      </c>
      <c r="E405" s="27" t="s">
        <v>131</v>
      </c>
      <c r="F405" s="27" t="s">
        <v>520</v>
      </c>
      <c r="G405" s="27" t="s">
        <v>131</v>
      </c>
    </row>
    <row r="406" spans="1:7" x14ac:dyDescent="0.25">
      <c r="A406" s="27" t="s">
        <v>976</v>
      </c>
      <c r="B406" s="27" t="s">
        <v>509</v>
      </c>
      <c r="C406" s="27" t="s">
        <v>521</v>
      </c>
      <c r="D406" s="27" t="s">
        <v>131</v>
      </c>
      <c r="E406" s="27" t="s">
        <v>131</v>
      </c>
      <c r="F406" s="27" t="s">
        <v>521</v>
      </c>
      <c r="G406" s="27" t="s">
        <v>131</v>
      </c>
    </row>
    <row r="407" spans="1:7" ht="30" x14ac:dyDescent="0.25">
      <c r="A407" s="27" t="s">
        <v>977</v>
      </c>
      <c r="B407" s="27" t="s">
        <v>509</v>
      </c>
      <c r="C407" s="27" t="s">
        <v>522</v>
      </c>
      <c r="D407" s="27" t="s">
        <v>131</v>
      </c>
      <c r="E407" s="27" t="s">
        <v>131</v>
      </c>
      <c r="F407" s="27" t="s">
        <v>522</v>
      </c>
      <c r="G407" s="27" t="s">
        <v>131</v>
      </c>
    </row>
    <row r="408" spans="1:7" ht="30" x14ac:dyDescent="0.25">
      <c r="A408" s="27" t="s">
        <v>978</v>
      </c>
      <c r="B408" s="27" t="s">
        <v>523</v>
      </c>
      <c r="C408" s="27" t="s">
        <v>524</v>
      </c>
      <c r="D408" s="27" t="s">
        <v>131</v>
      </c>
      <c r="E408" s="27" t="s">
        <v>131</v>
      </c>
      <c r="F408" s="27" t="s">
        <v>524</v>
      </c>
      <c r="G408" s="27" t="s">
        <v>131</v>
      </c>
    </row>
    <row r="409" spans="1:7" ht="60" x14ac:dyDescent="0.25">
      <c r="A409" s="27" t="s">
        <v>979</v>
      </c>
      <c r="B409" s="27" t="s">
        <v>525</v>
      </c>
      <c r="C409" s="27" t="s">
        <v>526</v>
      </c>
      <c r="D409" s="27" t="s">
        <v>131</v>
      </c>
      <c r="E409" s="27" t="s">
        <v>131</v>
      </c>
      <c r="F409" s="27" t="s">
        <v>526</v>
      </c>
      <c r="G409" s="27" t="s">
        <v>131</v>
      </c>
    </row>
    <row r="410" spans="1:7" ht="30" x14ac:dyDescent="0.25">
      <c r="A410" s="27" t="s">
        <v>980</v>
      </c>
      <c r="B410" s="27" t="s">
        <v>525</v>
      </c>
      <c r="C410" s="27" t="s">
        <v>527</v>
      </c>
      <c r="D410" s="27" t="s">
        <v>131</v>
      </c>
      <c r="E410" s="27" t="s">
        <v>131</v>
      </c>
      <c r="F410" s="27" t="s">
        <v>527</v>
      </c>
      <c r="G410" s="27" t="s">
        <v>131</v>
      </c>
    </row>
    <row r="411" spans="1:7" ht="30" x14ac:dyDescent="0.25">
      <c r="A411" s="27" t="s">
        <v>981</v>
      </c>
      <c r="B411" s="27" t="s">
        <v>525</v>
      </c>
      <c r="C411" s="27" t="s">
        <v>528</v>
      </c>
      <c r="D411" s="27" t="s">
        <v>131</v>
      </c>
      <c r="E411" s="27" t="s">
        <v>131</v>
      </c>
      <c r="F411" s="27" t="s">
        <v>528</v>
      </c>
      <c r="G411" s="27" t="s">
        <v>131</v>
      </c>
    </row>
    <row r="412" spans="1:7" ht="30" x14ac:dyDescent="0.25">
      <c r="A412" s="27" t="s">
        <v>982</v>
      </c>
      <c r="B412" s="27" t="s">
        <v>525</v>
      </c>
      <c r="C412" s="27" t="s">
        <v>529</v>
      </c>
      <c r="D412" s="27" t="s">
        <v>131</v>
      </c>
      <c r="E412" s="27" t="s">
        <v>131</v>
      </c>
      <c r="F412" s="27" t="s">
        <v>529</v>
      </c>
      <c r="G412" s="27" t="s">
        <v>131</v>
      </c>
    </row>
    <row r="413" spans="1:7" ht="30" x14ac:dyDescent="0.25">
      <c r="A413" s="27" t="s">
        <v>983</v>
      </c>
      <c r="B413" s="27" t="s">
        <v>525</v>
      </c>
      <c r="C413" s="27" t="s">
        <v>530</v>
      </c>
      <c r="D413" s="27" t="s">
        <v>131</v>
      </c>
      <c r="E413" s="27" t="s">
        <v>131</v>
      </c>
      <c r="F413" s="27" t="s">
        <v>530</v>
      </c>
      <c r="G413" s="27" t="s">
        <v>131</v>
      </c>
    </row>
    <row r="414" spans="1:7" ht="30" x14ac:dyDescent="0.25">
      <c r="A414" s="27" t="s">
        <v>984</v>
      </c>
      <c r="B414" s="27" t="s">
        <v>525</v>
      </c>
      <c r="C414" s="27" t="s">
        <v>531</v>
      </c>
      <c r="D414" s="27" t="s">
        <v>131</v>
      </c>
      <c r="E414" s="27" t="s">
        <v>131</v>
      </c>
      <c r="F414" s="27" t="s">
        <v>531</v>
      </c>
      <c r="G414" s="27" t="s">
        <v>131</v>
      </c>
    </row>
    <row r="415" spans="1:7" ht="30" x14ac:dyDescent="0.25">
      <c r="A415" s="27" t="s">
        <v>985</v>
      </c>
      <c r="B415" s="27" t="s">
        <v>525</v>
      </c>
      <c r="C415" s="27" t="s">
        <v>532</v>
      </c>
      <c r="D415" s="27" t="s">
        <v>131</v>
      </c>
      <c r="E415" s="27" t="s">
        <v>131</v>
      </c>
      <c r="F415" s="27" t="s">
        <v>532</v>
      </c>
      <c r="G415" s="27" t="s">
        <v>131</v>
      </c>
    </row>
    <row r="416" spans="1:7" ht="45" x14ac:dyDescent="0.25">
      <c r="A416" s="27" t="s">
        <v>986</v>
      </c>
      <c r="B416" s="27" t="s">
        <v>525</v>
      </c>
      <c r="C416" s="27" t="s">
        <v>533</v>
      </c>
      <c r="D416" s="27" t="s">
        <v>131</v>
      </c>
      <c r="E416" s="27" t="s">
        <v>131</v>
      </c>
      <c r="F416" s="27" t="s">
        <v>533</v>
      </c>
      <c r="G416" s="27" t="s">
        <v>131</v>
      </c>
    </row>
    <row r="417" spans="1:7" ht="45" x14ac:dyDescent="0.25">
      <c r="A417" s="27" t="s">
        <v>987</v>
      </c>
      <c r="B417" s="27" t="s">
        <v>525</v>
      </c>
      <c r="C417" s="27" t="s">
        <v>534</v>
      </c>
      <c r="D417" s="27" t="s">
        <v>131</v>
      </c>
      <c r="E417" s="27" t="s">
        <v>131</v>
      </c>
      <c r="F417" s="27" t="s">
        <v>534</v>
      </c>
      <c r="G417" s="27" t="s">
        <v>131</v>
      </c>
    </row>
    <row r="418" spans="1:7" ht="30" x14ac:dyDescent="0.25">
      <c r="A418" s="27" t="s">
        <v>988</v>
      </c>
      <c r="B418" s="27" t="s">
        <v>525</v>
      </c>
      <c r="C418" s="27" t="s">
        <v>535</v>
      </c>
      <c r="D418" s="27" t="s">
        <v>131</v>
      </c>
      <c r="E418" s="27" t="s">
        <v>131</v>
      </c>
      <c r="F418" s="27" t="s">
        <v>535</v>
      </c>
      <c r="G418" s="27" t="s">
        <v>131</v>
      </c>
    </row>
    <row r="419" spans="1:7" ht="30" x14ac:dyDescent="0.25">
      <c r="A419" s="27" t="s">
        <v>989</v>
      </c>
      <c r="B419" s="27" t="s">
        <v>525</v>
      </c>
      <c r="C419" s="27" t="s">
        <v>536</v>
      </c>
      <c r="D419" s="27" t="s">
        <v>131</v>
      </c>
      <c r="E419" s="27" t="s">
        <v>131</v>
      </c>
      <c r="F419" s="27" t="s">
        <v>536</v>
      </c>
      <c r="G419" s="27" t="s">
        <v>131</v>
      </c>
    </row>
    <row r="420" spans="1:7" ht="45" x14ac:dyDescent="0.25">
      <c r="A420" s="27" t="s">
        <v>990</v>
      </c>
      <c r="B420" s="27" t="s">
        <v>525</v>
      </c>
      <c r="C420" s="27" t="s">
        <v>537</v>
      </c>
      <c r="D420" s="27" t="s">
        <v>131</v>
      </c>
      <c r="E420" s="27" t="s">
        <v>131</v>
      </c>
      <c r="F420" s="27" t="s">
        <v>537</v>
      </c>
      <c r="G420" s="27" t="s">
        <v>131</v>
      </c>
    </row>
    <row r="421" spans="1:7" ht="30" x14ac:dyDescent="0.25">
      <c r="A421" s="27" t="s">
        <v>991</v>
      </c>
      <c r="B421" s="27" t="s">
        <v>525</v>
      </c>
      <c r="C421" s="27" t="s">
        <v>538</v>
      </c>
      <c r="D421" s="27" t="s">
        <v>131</v>
      </c>
      <c r="E421" s="27" t="s">
        <v>131</v>
      </c>
      <c r="F421" s="27" t="s">
        <v>538</v>
      </c>
      <c r="G421" s="27" t="s">
        <v>131</v>
      </c>
    </row>
    <row r="422" spans="1:7" ht="30" x14ac:dyDescent="0.25">
      <c r="A422" s="27" t="s">
        <v>992</v>
      </c>
      <c r="B422" s="27" t="s">
        <v>525</v>
      </c>
      <c r="C422" s="27" t="s">
        <v>539</v>
      </c>
      <c r="D422" s="27" t="s">
        <v>131</v>
      </c>
      <c r="E422" s="27" t="s">
        <v>131</v>
      </c>
      <c r="F422" s="27" t="s">
        <v>539</v>
      </c>
      <c r="G422" s="27" t="s">
        <v>131</v>
      </c>
    </row>
    <row r="423" spans="1:7" ht="30" x14ac:dyDescent="0.25">
      <c r="A423" s="27" t="s">
        <v>993</v>
      </c>
      <c r="B423" s="27" t="s">
        <v>525</v>
      </c>
      <c r="C423" s="27" t="s">
        <v>540</v>
      </c>
      <c r="D423" s="27" t="s">
        <v>131</v>
      </c>
      <c r="E423" s="27" t="s">
        <v>131</v>
      </c>
      <c r="F423" s="27" t="s">
        <v>540</v>
      </c>
      <c r="G423" s="27" t="s">
        <v>131</v>
      </c>
    </row>
    <row r="424" spans="1:7" ht="30" x14ac:dyDescent="0.25">
      <c r="A424" s="27" t="s">
        <v>994</v>
      </c>
      <c r="B424" s="27" t="s">
        <v>525</v>
      </c>
      <c r="C424" s="27" t="s">
        <v>541</v>
      </c>
      <c r="D424" s="27" t="s">
        <v>131</v>
      </c>
      <c r="E424" s="27" t="s">
        <v>131</v>
      </c>
      <c r="F424" s="27" t="s">
        <v>541</v>
      </c>
      <c r="G424" s="27" t="s">
        <v>131</v>
      </c>
    </row>
    <row r="425" spans="1:7" ht="30" x14ac:dyDescent="0.25">
      <c r="A425" s="27" t="s">
        <v>995</v>
      </c>
      <c r="B425" s="27" t="s">
        <v>525</v>
      </c>
      <c r="C425" s="27" t="s">
        <v>542</v>
      </c>
      <c r="D425" s="27" t="s">
        <v>131</v>
      </c>
      <c r="E425" s="27" t="s">
        <v>131</v>
      </c>
      <c r="F425" s="27" t="s">
        <v>542</v>
      </c>
      <c r="G425" s="27" t="s">
        <v>131</v>
      </c>
    </row>
    <row r="426" spans="1:7" ht="30" x14ac:dyDescent="0.25">
      <c r="A426" s="27" t="s">
        <v>996</v>
      </c>
      <c r="B426" s="27" t="s">
        <v>525</v>
      </c>
      <c r="C426" s="27" t="s">
        <v>543</v>
      </c>
      <c r="D426" s="27" t="s">
        <v>131</v>
      </c>
      <c r="E426" s="27" t="s">
        <v>131</v>
      </c>
      <c r="F426" s="27" t="s">
        <v>543</v>
      </c>
      <c r="G426" s="27" t="s">
        <v>131</v>
      </c>
    </row>
    <row r="427" spans="1:7" ht="30" x14ac:dyDescent="0.25">
      <c r="A427" s="27" t="s">
        <v>997</v>
      </c>
      <c r="B427" s="27" t="s">
        <v>525</v>
      </c>
      <c r="C427" s="27" t="s">
        <v>544</v>
      </c>
      <c r="D427" s="27" t="s">
        <v>131</v>
      </c>
      <c r="E427" s="27" t="s">
        <v>131</v>
      </c>
      <c r="F427" s="27" t="s">
        <v>544</v>
      </c>
      <c r="G427" s="27" t="s">
        <v>131</v>
      </c>
    </row>
    <row r="428" spans="1:7" ht="30" x14ac:dyDescent="0.25">
      <c r="A428" s="27" t="s">
        <v>998</v>
      </c>
      <c r="B428" s="27" t="s">
        <v>525</v>
      </c>
      <c r="C428" s="27" t="s">
        <v>545</v>
      </c>
      <c r="D428" s="27" t="s">
        <v>131</v>
      </c>
      <c r="E428" s="27" t="s">
        <v>131</v>
      </c>
      <c r="F428" s="27" t="s">
        <v>545</v>
      </c>
      <c r="G428" s="27" t="s">
        <v>131</v>
      </c>
    </row>
    <row r="429" spans="1:7" ht="30" x14ac:dyDescent="0.25">
      <c r="A429" s="27" t="s">
        <v>999</v>
      </c>
      <c r="B429" s="27" t="s">
        <v>525</v>
      </c>
      <c r="C429" s="27" t="s">
        <v>546</v>
      </c>
      <c r="D429" s="27" t="s">
        <v>131</v>
      </c>
      <c r="E429" s="27" t="s">
        <v>131</v>
      </c>
      <c r="F429" s="27" t="s">
        <v>546</v>
      </c>
      <c r="G429" s="27" t="s">
        <v>131</v>
      </c>
    </row>
    <row r="430" spans="1:7" ht="30" x14ac:dyDescent="0.25">
      <c r="A430" s="27" t="s">
        <v>1000</v>
      </c>
      <c r="B430" s="27" t="s">
        <v>547</v>
      </c>
      <c r="C430" s="27" t="s">
        <v>548</v>
      </c>
      <c r="D430" s="27" t="s">
        <v>131</v>
      </c>
      <c r="E430" s="27" t="s">
        <v>131</v>
      </c>
      <c r="F430" s="27" t="s">
        <v>548</v>
      </c>
      <c r="G430" s="27" t="s">
        <v>131</v>
      </c>
    </row>
    <row r="431" spans="1:7" ht="30" x14ac:dyDescent="0.25">
      <c r="A431" s="27" t="s">
        <v>1001</v>
      </c>
      <c r="B431" s="27" t="s">
        <v>549</v>
      </c>
      <c r="C431" s="27" t="s">
        <v>550</v>
      </c>
      <c r="D431" s="27" t="s">
        <v>131</v>
      </c>
      <c r="E431" s="27" t="s">
        <v>131</v>
      </c>
      <c r="F431" s="27" t="s">
        <v>550</v>
      </c>
      <c r="G431" s="27" t="s">
        <v>131</v>
      </c>
    </row>
    <row r="432" spans="1:7" ht="30" x14ac:dyDescent="0.25">
      <c r="A432" s="27" t="s">
        <v>1002</v>
      </c>
      <c r="B432" s="27" t="s">
        <v>551</v>
      </c>
      <c r="C432" s="27" t="s">
        <v>552</v>
      </c>
      <c r="D432" s="27" t="s">
        <v>131</v>
      </c>
      <c r="E432" s="27" t="s">
        <v>131</v>
      </c>
      <c r="F432" s="27" t="s">
        <v>552</v>
      </c>
      <c r="G432" s="27" t="s">
        <v>131</v>
      </c>
    </row>
    <row r="433" spans="1:7" ht="30" x14ac:dyDescent="0.25">
      <c r="A433" s="27" t="s">
        <v>1003</v>
      </c>
      <c r="B433" s="27" t="s">
        <v>551</v>
      </c>
      <c r="C433" s="27" t="s">
        <v>553</v>
      </c>
      <c r="D433" s="27" t="s">
        <v>131</v>
      </c>
      <c r="E433" s="27" t="s">
        <v>131</v>
      </c>
      <c r="F433" s="27" t="s">
        <v>553</v>
      </c>
      <c r="G433" s="27" t="s">
        <v>131</v>
      </c>
    </row>
    <row r="434" spans="1:7" ht="30" x14ac:dyDescent="0.25">
      <c r="A434" s="27" t="s">
        <v>1004</v>
      </c>
      <c r="B434" s="27" t="s">
        <v>551</v>
      </c>
      <c r="C434" s="27" t="s">
        <v>554</v>
      </c>
      <c r="D434" s="27" t="s">
        <v>131</v>
      </c>
      <c r="E434" s="27" t="s">
        <v>131</v>
      </c>
      <c r="F434" s="27" t="s">
        <v>554</v>
      </c>
      <c r="G434" s="27" t="s">
        <v>131</v>
      </c>
    </row>
    <row r="435" spans="1:7" ht="30" x14ac:dyDescent="0.25">
      <c r="A435" s="27" t="s">
        <v>1005</v>
      </c>
      <c r="B435" s="27" t="s">
        <v>551</v>
      </c>
      <c r="C435" s="27" t="s">
        <v>555</v>
      </c>
      <c r="D435" s="27" t="s">
        <v>131</v>
      </c>
      <c r="E435" s="27" t="s">
        <v>131</v>
      </c>
      <c r="F435" s="27" t="s">
        <v>555</v>
      </c>
      <c r="G435" s="27" t="s">
        <v>131</v>
      </c>
    </row>
    <row r="436" spans="1:7" ht="30" x14ac:dyDescent="0.25">
      <c r="A436" s="27" t="s">
        <v>1006</v>
      </c>
      <c r="B436" s="27" t="s">
        <v>551</v>
      </c>
      <c r="C436" s="27" t="s">
        <v>556</v>
      </c>
      <c r="D436" s="27" t="s">
        <v>131</v>
      </c>
      <c r="E436" s="27" t="s">
        <v>131</v>
      </c>
      <c r="F436" s="27" t="s">
        <v>556</v>
      </c>
      <c r="G436" s="27" t="s">
        <v>131</v>
      </c>
    </row>
    <row r="437" spans="1:7" ht="30" x14ac:dyDescent="0.25">
      <c r="A437" s="27" t="s">
        <v>1007</v>
      </c>
      <c r="B437" s="27" t="s">
        <v>551</v>
      </c>
      <c r="C437" s="27" t="s">
        <v>557</v>
      </c>
      <c r="D437" s="27" t="s">
        <v>131</v>
      </c>
      <c r="E437" s="27" t="s">
        <v>131</v>
      </c>
      <c r="F437" s="27" t="s">
        <v>557</v>
      </c>
      <c r="G437" s="27" t="s">
        <v>131</v>
      </c>
    </row>
    <row r="438" spans="1:7" ht="30" x14ac:dyDescent="0.25">
      <c r="A438" s="27" t="s">
        <v>1008</v>
      </c>
      <c r="B438" s="27" t="s">
        <v>551</v>
      </c>
      <c r="C438" s="27" t="s">
        <v>558</v>
      </c>
      <c r="D438" s="27" t="s">
        <v>131</v>
      </c>
      <c r="E438" s="27" t="s">
        <v>131</v>
      </c>
      <c r="F438" s="27" t="s">
        <v>558</v>
      </c>
      <c r="G438" s="27" t="s">
        <v>131</v>
      </c>
    </row>
    <row r="439" spans="1:7" ht="30" x14ac:dyDescent="0.25">
      <c r="A439" s="27" t="s">
        <v>1009</v>
      </c>
      <c r="B439" s="27" t="s">
        <v>551</v>
      </c>
      <c r="C439" s="27" t="s">
        <v>559</v>
      </c>
      <c r="D439" s="27" t="s">
        <v>131</v>
      </c>
      <c r="E439" s="27" t="s">
        <v>131</v>
      </c>
      <c r="F439" s="27" t="s">
        <v>559</v>
      </c>
      <c r="G439" s="27" t="s">
        <v>131</v>
      </c>
    </row>
    <row r="440" spans="1:7" ht="30" x14ac:dyDescent="0.25">
      <c r="A440" s="27" t="s">
        <v>1010</v>
      </c>
      <c r="B440" s="27" t="s">
        <v>551</v>
      </c>
      <c r="C440" s="27" t="s">
        <v>560</v>
      </c>
      <c r="D440" s="27" t="s">
        <v>131</v>
      </c>
      <c r="E440" s="27" t="s">
        <v>131</v>
      </c>
      <c r="F440" s="27" t="s">
        <v>560</v>
      </c>
      <c r="G440" s="27" t="s">
        <v>131</v>
      </c>
    </row>
    <row r="441" spans="1:7" ht="30" x14ac:dyDescent="0.25">
      <c r="A441" s="27" t="s">
        <v>1011</v>
      </c>
      <c r="B441" s="27" t="s">
        <v>551</v>
      </c>
      <c r="C441" s="27" t="s">
        <v>561</v>
      </c>
      <c r="D441" s="27" t="s">
        <v>131</v>
      </c>
      <c r="E441" s="27" t="s">
        <v>131</v>
      </c>
      <c r="F441" s="27" t="s">
        <v>561</v>
      </c>
      <c r="G441" s="27" t="s">
        <v>131</v>
      </c>
    </row>
    <row r="442" spans="1:7" ht="30" x14ac:dyDescent="0.25">
      <c r="A442" s="27" t="s">
        <v>1012</v>
      </c>
      <c r="B442" s="27" t="s">
        <v>551</v>
      </c>
      <c r="C442" s="27" t="s">
        <v>562</v>
      </c>
      <c r="D442" s="27" t="s">
        <v>131</v>
      </c>
      <c r="E442" s="27" t="s">
        <v>131</v>
      </c>
      <c r="F442" s="27" t="s">
        <v>562</v>
      </c>
      <c r="G442" s="27" t="s">
        <v>131</v>
      </c>
    </row>
    <row r="443" spans="1:7" ht="30" x14ac:dyDescent="0.25">
      <c r="A443" s="27" t="s">
        <v>1013</v>
      </c>
      <c r="B443" s="27" t="s">
        <v>551</v>
      </c>
      <c r="C443" s="27" t="s">
        <v>563</v>
      </c>
      <c r="D443" s="27" t="s">
        <v>131</v>
      </c>
      <c r="E443" s="27" t="s">
        <v>131</v>
      </c>
      <c r="F443" s="27" t="s">
        <v>563</v>
      </c>
      <c r="G443" s="27" t="s">
        <v>131</v>
      </c>
    </row>
    <row r="444" spans="1:7" ht="30" x14ac:dyDescent="0.25">
      <c r="A444" s="27" t="s">
        <v>1014</v>
      </c>
      <c r="B444" s="27" t="s">
        <v>551</v>
      </c>
      <c r="C444" s="27" t="s">
        <v>564</v>
      </c>
      <c r="D444" s="27" t="s">
        <v>131</v>
      </c>
      <c r="E444" s="27" t="s">
        <v>131</v>
      </c>
      <c r="F444" s="27" t="s">
        <v>564</v>
      </c>
      <c r="G444" s="27" t="s">
        <v>131</v>
      </c>
    </row>
    <row r="445" spans="1:7" ht="30" x14ac:dyDescent="0.25">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administrativo</vt:lpstr>
      <vt:lpstr>verificación</vt:lpstr>
      <vt:lpstr>volquetas-tapadas</vt:lpstr>
      <vt:lpstr>valvulas</vt:lpstr>
      <vt:lpstr>compresor</vt:lpstr>
      <vt:lpstr>pitometria</vt:lpstr>
      <vt:lpstr>fontanería</vt:lpstr>
      <vt:lpstr>mampostería</vt:lpstr>
      <vt:lpstr>PELIGROS</vt:lpstr>
      <vt:lpstr>FUNCIONES</vt:lpstr>
      <vt:lpstr>valvulas!Área_de_impresión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2018-11-22T20:45:53Z</dcterms:modified>
</cp:coreProperties>
</file>